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Commercial\Communication\CSO Marketing Material\CSO Website\CSO Website Updates\2025\"/>
    </mc:Choice>
  </mc:AlternateContent>
  <xr:revisionPtr revIDLastSave="0" documentId="8_{4AFA7ACF-5580-45E7-A59C-31EA66979C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uidance" sheetId="9" r:id="rId1"/>
    <sheet name="Week Delivery" sheetId="5" r:id="rId2"/>
    <sheet name="Weekend Delivery" sheetId="7" r:id="rId3"/>
    <sheet name="Data" sheetId="3" state="hidden" r:id="rId4"/>
    <sheet name="30 Cal DP distribution Week" sheetId="6" state="hidden" r:id="rId5"/>
    <sheet name="30 Cal DP distribution Weekend" sheetId="8" state="hidden" r:id="rId6"/>
  </sheets>
  <externalReferences>
    <externalReference r:id="rId7"/>
  </externalReferences>
  <definedNames>
    <definedName name="Activity" localSheetId="1">'Week Delivery'!$C$4:$C$7</definedName>
    <definedName name="Activity" localSheetId="2">'Weekend Delivery'!$C$4:$C$7</definedName>
    <definedName name="Activity">#REF!</definedName>
    <definedName name="cargo">Data!$G$9:$G$63</definedName>
    <definedName name="containers">[1]LISTS!$D$2:$D$10</definedName>
    <definedName name="ContainerType" localSheetId="1">'Week Delivery'!#REF!</definedName>
    <definedName name="ContainerType" localSheetId="2">'Weekend Delivery'!#REF!</definedName>
    <definedName name="ContainerType">#REF!</definedName>
    <definedName name="imex">Data!$H$9:$H$14</definedName>
    <definedName name="Owner" localSheetId="1">'Week Delivery'!$C$8:$C$8</definedName>
    <definedName name="Owner" localSheetId="2">'Weekend Delivery'!$C$8:$C$8</definedName>
    <definedName name="Owner">#REF!</definedName>
    <definedName name="_xlnm.Print_Area" localSheetId="1">'Week Delivery'!$A$1:$S$86</definedName>
    <definedName name="_xlnm.Print_Area" localSheetId="2">'Weekend Delivery'!$A$1:$S$47</definedName>
    <definedName name="slot">Data!$C$9:$C$21</definedName>
    <definedName name="Status" localSheetId="1">'Week Delivery'!#REF!</definedName>
    <definedName name="Status" localSheetId="2">'Weekend Delivery'!#REF!</definedName>
    <definedName name="Statu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7" l="1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63" i="5"/>
  <c r="H64" i="5"/>
  <c r="H65" i="5"/>
  <c r="H66" i="5"/>
  <c r="H67" i="5"/>
  <c r="H68" i="5"/>
  <c r="H69" i="5"/>
  <c r="H70" i="5"/>
  <c r="H71" i="5"/>
  <c r="H72" i="5"/>
  <c r="H73" i="5"/>
  <c r="H74" i="5"/>
  <c r="H62" i="5"/>
  <c r="H50" i="5"/>
  <c r="H51" i="5"/>
  <c r="H52" i="5"/>
  <c r="H53" i="5"/>
  <c r="H54" i="5"/>
  <c r="H55" i="5"/>
  <c r="H56" i="5"/>
  <c r="H57" i="5"/>
  <c r="H58" i="5"/>
  <c r="H59" i="5"/>
  <c r="H60" i="5"/>
  <c r="H61" i="5"/>
  <c r="H49" i="5"/>
  <c r="H37" i="5"/>
  <c r="H38" i="5"/>
  <c r="H39" i="5"/>
  <c r="H40" i="5"/>
  <c r="H41" i="5"/>
  <c r="H42" i="5"/>
  <c r="H43" i="5"/>
  <c r="H44" i="5"/>
  <c r="H45" i="5"/>
  <c r="H46" i="5"/>
  <c r="H47" i="5"/>
  <c r="H48" i="5"/>
  <c r="H36" i="5"/>
  <c r="H24" i="5"/>
  <c r="H25" i="5"/>
  <c r="H26" i="5"/>
  <c r="H27" i="5"/>
  <c r="H28" i="5"/>
  <c r="H29" i="5"/>
  <c r="H30" i="5"/>
  <c r="H31" i="5"/>
  <c r="H32" i="5"/>
  <c r="H33" i="5"/>
  <c r="H34" i="5"/>
  <c r="H35" i="5"/>
  <c r="H23" i="5"/>
  <c r="H11" i="5"/>
  <c r="H12" i="5"/>
  <c r="H13" i="5"/>
  <c r="H14" i="5"/>
  <c r="H15" i="5"/>
  <c r="H16" i="5"/>
  <c r="H17" i="5"/>
  <c r="H18" i="5"/>
  <c r="H19" i="5"/>
  <c r="H20" i="5"/>
  <c r="H21" i="5"/>
  <c r="H22" i="5"/>
  <c r="H10" i="5"/>
  <c r="B10" i="5"/>
  <c r="I12" i="5" s="1"/>
  <c r="O12" i="8"/>
  <c r="Q12" i="8" s="1"/>
  <c r="T12" i="8" s="1"/>
  <c r="O13" i="8"/>
  <c r="O14" i="8"/>
  <c r="Q14" i="8" s="1"/>
  <c r="T14" i="8" s="1"/>
  <c r="O15" i="8"/>
  <c r="O16" i="8"/>
  <c r="O17" i="8"/>
  <c r="O18" i="8"/>
  <c r="O19" i="8"/>
  <c r="O20" i="8"/>
  <c r="Q20" i="8" s="1"/>
  <c r="T20" i="8" s="1"/>
  <c r="O21" i="8"/>
  <c r="O22" i="8"/>
  <c r="Q22" i="8" s="1"/>
  <c r="T22" i="8" s="1"/>
  <c r="O23" i="8"/>
  <c r="Q23" i="8" s="1"/>
  <c r="T23" i="8" s="1"/>
  <c r="O11" i="8"/>
  <c r="E12" i="8"/>
  <c r="E13" i="8"/>
  <c r="E14" i="8"/>
  <c r="E15" i="8"/>
  <c r="E16" i="8"/>
  <c r="E17" i="8"/>
  <c r="E18" i="8"/>
  <c r="E19" i="8"/>
  <c r="E20" i="8"/>
  <c r="G20" i="8" s="1"/>
  <c r="J20" i="8" s="1"/>
  <c r="E21" i="8"/>
  <c r="E22" i="8"/>
  <c r="E23" i="8"/>
  <c r="E11" i="8"/>
  <c r="O38" i="8"/>
  <c r="E38" i="8"/>
  <c r="O37" i="8"/>
  <c r="E37" i="8"/>
  <c r="O36" i="8"/>
  <c r="E36" i="8"/>
  <c r="O35" i="8"/>
  <c r="E35" i="8"/>
  <c r="O34" i="8"/>
  <c r="E34" i="8"/>
  <c r="E43" i="8" s="1"/>
  <c r="P23" i="8"/>
  <c r="F23" i="8"/>
  <c r="P22" i="8"/>
  <c r="F22" i="8"/>
  <c r="P21" i="8"/>
  <c r="F21" i="8"/>
  <c r="P20" i="8"/>
  <c r="F20" i="8"/>
  <c r="P19" i="8"/>
  <c r="F19" i="8"/>
  <c r="P18" i="8"/>
  <c r="F18" i="8"/>
  <c r="P17" i="8"/>
  <c r="F17" i="8"/>
  <c r="P16" i="8"/>
  <c r="F16" i="8"/>
  <c r="P15" i="8"/>
  <c r="F15" i="8"/>
  <c r="P14" i="8"/>
  <c r="F14" i="8"/>
  <c r="P13" i="8"/>
  <c r="F13" i="8"/>
  <c r="P12" i="8"/>
  <c r="F12" i="8"/>
  <c r="P11" i="8"/>
  <c r="F11" i="8"/>
  <c r="F24" i="8" s="1"/>
  <c r="Y11" i="6"/>
  <c r="AA11" i="6" s="1"/>
  <c r="Z11" i="6"/>
  <c r="AI11" i="6"/>
  <c r="AK11" i="6" s="1"/>
  <c r="AJ11" i="6"/>
  <c r="AS11" i="6"/>
  <c r="AU11" i="6" s="1"/>
  <c r="AT11" i="6"/>
  <c r="Y12" i="6"/>
  <c r="AA12" i="6" s="1"/>
  <c r="AD12" i="6" s="1"/>
  <c r="Z12" i="6"/>
  <c r="AI12" i="6"/>
  <c r="AJ12" i="6"/>
  <c r="AJ24" i="6" s="1"/>
  <c r="AS12" i="6"/>
  <c r="AU12" i="6" s="1"/>
  <c r="AT12" i="6"/>
  <c r="Y13" i="6"/>
  <c r="Z13" i="6"/>
  <c r="Z24" i="6" s="1"/>
  <c r="AI13" i="6"/>
  <c r="AK13" i="6" s="1"/>
  <c r="AN13" i="6" s="1"/>
  <c r="AJ13" i="6"/>
  <c r="AS13" i="6"/>
  <c r="AT13" i="6"/>
  <c r="Y14" i="6"/>
  <c r="AA14" i="6" s="1"/>
  <c r="AD14" i="6" s="1"/>
  <c r="Z14" i="6"/>
  <c r="AI14" i="6"/>
  <c r="AK14" i="6" s="1"/>
  <c r="AN14" i="6" s="1"/>
  <c r="AJ14" i="6"/>
  <c r="AS14" i="6"/>
  <c r="AU14" i="6" s="1"/>
  <c r="AX14" i="6" s="1"/>
  <c r="AT14" i="6"/>
  <c r="Y15" i="6"/>
  <c r="AA15" i="6" s="1"/>
  <c r="AD15" i="6" s="1"/>
  <c r="Z15" i="6"/>
  <c r="AI15" i="6"/>
  <c r="AK15" i="6" s="1"/>
  <c r="AN15" i="6" s="1"/>
  <c r="AJ15" i="6"/>
  <c r="AS15" i="6"/>
  <c r="AU15" i="6" s="1"/>
  <c r="AX15" i="6" s="1"/>
  <c r="AT15" i="6"/>
  <c r="Y16" i="6"/>
  <c r="AA16" i="6" s="1"/>
  <c r="AD16" i="6" s="1"/>
  <c r="Z16" i="6"/>
  <c r="AI16" i="6"/>
  <c r="AK16" i="6" s="1"/>
  <c r="AN16" i="6" s="1"/>
  <c r="AJ16" i="6"/>
  <c r="AS16" i="6"/>
  <c r="AU16" i="6" s="1"/>
  <c r="AX16" i="6" s="1"/>
  <c r="AT16" i="6"/>
  <c r="Y17" i="6"/>
  <c r="AA17" i="6" s="1"/>
  <c r="AD17" i="6" s="1"/>
  <c r="Z17" i="6"/>
  <c r="AI17" i="6"/>
  <c r="AK17" i="6" s="1"/>
  <c r="AN17" i="6" s="1"/>
  <c r="AJ17" i="6"/>
  <c r="AS17" i="6"/>
  <c r="AU17" i="6" s="1"/>
  <c r="AX17" i="6" s="1"/>
  <c r="AT17" i="6"/>
  <c r="Y18" i="6"/>
  <c r="AA18" i="6" s="1"/>
  <c r="AD18" i="6" s="1"/>
  <c r="Z18" i="6"/>
  <c r="AI18" i="6"/>
  <c r="AK18" i="6" s="1"/>
  <c r="AN18" i="6" s="1"/>
  <c r="AJ18" i="6"/>
  <c r="AS18" i="6"/>
  <c r="AU18" i="6" s="1"/>
  <c r="AX18" i="6" s="1"/>
  <c r="AT18" i="6"/>
  <c r="Y19" i="6"/>
  <c r="AA19" i="6" s="1"/>
  <c r="AD19" i="6" s="1"/>
  <c r="Z19" i="6"/>
  <c r="AI19" i="6"/>
  <c r="AK19" i="6" s="1"/>
  <c r="AN19" i="6" s="1"/>
  <c r="AJ19" i="6"/>
  <c r="AS19" i="6"/>
  <c r="AU19" i="6" s="1"/>
  <c r="AX19" i="6" s="1"/>
  <c r="AT19" i="6"/>
  <c r="Y20" i="6"/>
  <c r="AA20" i="6" s="1"/>
  <c r="AD20" i="6" s="1"/>
  <c r="Z20" i="6"/>
  <c r="AI20" i="6"/>
  <c r="AK20" i="6" s="1"/>
  <c r="AN20" i="6" s="1"/>
  <c r="AJ20" i="6"/>
  <c r="AS20" i="6"/>
  <c r="AU20" i="6" s="1"/>
  <c r="AX20" i="6" s="1"/>
  <c r="AT20" i="6"/>
  <c r="Y21" i="6"/>
  <c r="AA21" i="6" s="1"/>
  <c r="AD21" i="6" s="1"/>
  <c r="Z21" i="6"/>
  <c r="AI21" i="6"/>
  <c r="AK21" i="6" s="1"/>
  <c r="AN21" i="6" s="1"/>
  <c r="AJ21" i="6"/>
  <c r="AS21" i="6"/>
  <c r="AU21" i="6" s="1"/>
  <c r="AX21" i="6" s="1"/>
  <c r="AT21" i="6"/>
  <c r="Y22" i="6"/>
  <c r="Z22" i="6"/>
  <c r="AI22" i="6"/>
  <c r="AK22" i="6" s="1"/>
  <c r="AN22" i="6" s="1"/>
  <c r="AJ22" i="6"/>
  <c r="AS22" i="6"/>
  <c r="AU22" i="6" s="1"/>
  <c r="AX22" i="6" s="1"/>
  <c r="AT22" i="6"/>
  <c r="Y23" i="6"/>
  <c r="AA23" i="6" s="1"/>
  <c r="AD23" i="6" s="1"/>
  <c r="Z23" i="6"/>
  <c r="AI23" i="6"/>
  <c r="AK23" i="6" s="1"/>
  <c r="AN23" i="6" s="1"/>
  <c r="AJ23" i="6"/>
  <c r="AS23" i="6"/>
  <c r="AU23" i="6" s="1"/>
  <c r="AX23" i="6" s="1"/>
  <c r="AT23" i="6"/>
  <c r="Y34" i="6"/>
  <c r="AI34" i="6"/>
  <c r="AS34" i="6"/>
  <c r="Y35" i="6"/>
  <c r="AI35" i="6"/>
  <c r="AS35" i="6"/>
  <c r="Y36" i="6"/>
  <c r="AI36" i="6"/>
  <c r="AS36" i="6"/>
  <c r="Y37" i="6"/>
  <c r="AI37" i="6"/>
  <c r="AS37" i="6"/>
  <c r="Y38" i="6"/>
  <c r="AI38" i="6"/>
  <c r="AS38" i="6"/>
  <c r="Y43" i="6"/>
  <c r="AI43" i="6"/>
  <c r="AS43" i="6"/>
  <c r="B23" i="7"/>
  <c r="I35" i="7" s="1"/>
  <c r="B10" i="7"/>
  <c r="I21" i="7" s="1"/>
  <c r="O12" i="6"/>
  <c r="O13" i="6"/>
  <c r="O14" i="6"/>
  <c r="O15" i="6"/>
  <c r="O16" i="6"/>
  <c r="O17" i="6"/>
  <c r="Q17" i="6" s="1"/>
  <c r="O18" i="6"/>
  <c r="O19" i="6"/>
  <c r="O20" i="6"/>
  <c r="O21" i="6"/>
  <c r="O22" i="6"/>
  <c r="O23" i="6"/>
  <c r="Q23" i="6" s="1"/>
  <c r="O11" i="6"/>
  <c r="O38" i="6"/>
  <c r="O37" i="6"/>
  <c r="O36" i="6"/>
  <c r="O35" i="6"/>
  <c r="O3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E35" i="6"/>
  <c r="E36" i="6"/>
  <c r="E37" i="6"/>
  <c r="E38" i="6"/>
  <c r="E34" i="6"/>
  <c r="F13" i="6"/>
  <c r="F14" i="6"/>
  <c r="F15" i="6"/>
  <c r="F16" i="6"/>
  <c r="F17" i="6"/>
  <c r="F18" i="6"/>
  <c r="F19" i="6"/>
  <c r="F20" i="6"/>
  <c r="F21" i="6"/>
  <c r="F22" i="6"/>
  <c r="F23" i="6"/>
  <c r="F12" i="6"/>
  <c r="F11" i="6"/>
  <c r="E12" i="6"/>
  <c r="G12" i="6" s="1"/>
  <c r="E13" i="6"/>
  <c r="E14" i="6"/>
  <c r="E15" i="6"/>
  <c r="G15" i="6" s="1"/>
  <c r="E16" i="6"/>
  <c r="E17" i="6"/>
  <c r="E18" i="6"/>
  <c r="E19" i="6"/>
  <c r="G19" i="6" s="1"/>
  <c r="E20" i="6"/>
  <c r="G20" i="6" s="1"/>
  <c r="E21" i="6"/>
  <c r="E22" i="6"/>
  <c r="G22" i="6" s="1"/>
  <c r="E23" i="6"/>
  <c r="G23" i="6" s="1"/>
  <c r="E11" i="6"/>
  <c r="B62" i="5"/>
  <c r="I72" i="5" s="1"/>
  <c r="B49" i="5"/>
  <c r="I60" i="5" s="1"/>
  <c r="B36" i="5"/>
  <c r="I48" i="5" s="1"/>
  <c r="B23" i="5"/>
  <c r="I24" i="5" s="1"/>
  <c r="I43" i="5" l="1"/>
  <c r="I51" i="5"/>
  <c r="I58" i="5"/>
  <c r="I56" i="5"/>
  <c r="I53" i="5"/>
  <c r="I39" i="5"/>
  <c r="I55" i="5"/>
  <c r="I54" i="5"/>
  <c r="I47" i="5"/>
  <c r="I38" i="5"/>
  <c r="I59" i="5"/>
  <c r="I52" i="5"/>
  <c r="I46" i="5"/>
  <c r="I45" i="5"/>
  <c r="I44" i="5"/>
  <c r="I31" i="7"/>
  <c r="I29" i="7"/>
  <c r="I24" i="7"/>
  <c r="I16" i="7"/>
  <c r="I23" i="7"/>
  <c r="I30" i="7"/>
  <c r="I10" i="7"/>
  <c r="I17" i="7"/>
  <c r="I11" i="7"/>
  <c r="I18" i="7"/>
  <c r="I25" i="7"/>
  <c r="I32" i="7"/>
  <c r="I33" i="7"/>
  <c r="I15" i="7"/>
  <c r="I34" i="7"/>
  <c r="I22" i="7"/>
  <c r="I12" i="7"/>
  <c r="I19" i="7"/>
  <c r="I26" i="7"/>
  <c r="I13" i="7"/>
  <c r="I20" i="7"/>
  <c r="I27" i="7"/>
  <c r="I14" i="7"/>
  <c r="I28" i="7"/>
  <c r="I64" i="5"/>
  <c r="I13" i="5"/>
  <c r="I42" i="5"/>
  <c r="I41" i="5"/>
  <c r="I50" i="5"/>
  <c r="I40" i="5"/>
  <c r="I71" i="5"/>
  <c r="I37" i="5"/>
  <c r="I68" i="5"/>
  <c r="I67" i="5"/>
  <c r="I66" i="5"/>
  <c r="I63" i="5"/>
  <c r="I70" i="5"/>
  <c r="I69" i="5"/>
  <c r="I57" i="5"/>
  <c r="I65" i="5"/>
  <c r="I49" i="5"/>
  <c r="I74" i="5"/>
  <c r="I36" i="5"/>
  <c r="I61" i="5"/>
  <c r="I73" i="5"/>
  <c r="I62" i="5"/>
  <c r="I11" i="5"/>
  <c r="I10" i="5"/>
  <c r="I22" i="5"/>
  <c r="I18" i="5"/>
  <c r="I17" i="5"/>
  <c r="I15" i="5"/>
  <c r="I34" i="5"/>
  <c r="I23" i="5"/>
  <c r="I21" i="5"/>
  <c r="I33" i="5"/>
  <c r="I35" i="5"/>
  <c r="I20" i="5"/>
  <c r="I32" i="5"/>
  <c r="I19" i="5"/>
  <c r="I31" i="5"/>
  <c r="I29" i="5"/>
  <c r="I16" i="5"/>
  <c r="I28" i="5"/>
  <c r="I14" i="5"/>
  <c r="I26" i="5"/>
  <c r="I30" i="5"/>
  <c r="I25" i="5"/>
  <c r="I27" i="5"/>
  <c r="AU13" i="6"/>
  <c r="AX13" i="6" s="1"/>
  <c r="Y24" i="6"/>
  <c r="Z32" i="6" s="1"/>
  <c r="AA32" i="6" s="1"/>
  <c r="AC32" i="6" s="1"/>
  <c r="AV11" i="6"/>
  <c r="O24" i="8"/>
  <c r="P40" i="8" s="1"/>
  <c r="Q40" i="8" s="1"/>
  <c r="S40" i="8" s="1"/>
  <c r="O43" i="8"/>
  <c r="E24" i="8"/>
  <c r="F39" i="8" s="1"/>
  <c r="G39" i="8" s="1"/>
  <c r="I39" i="8" s="1"/>
  <c r="G11" i="8"/>
  <c r="Q21" i="8"/>
  <c r="T21" i="8" s="1"/>
  <c r="P24" i="8"/>
  <c r="G12" i="8"/>
  <c r="J12" i="8" s="1"/>
  <c r="Q13" i="8"/>
  <c r="T13" i="8" s="1"/>
  <c r="G14" i="8"/>
  <c r="J14" i="8" s="1"/>
  <c r="Q15" i="8"/>
  <c r="T15" i="8" s="1"/>
  <c r="G16" i="8"/>
  <c r="J16" i="8" s="1"/>
  <c r="Q17" i="8"/>
  <c r="T17" i="8" s="1"/>
  <c r="G18" i="8"/>
  <c r="J18" i="8" s="1"/>
  <c r="Q19" i="8"/>
  <c r="T19" i="8" s="1"/>
  <c r="G22" i="8"/>
  <c r="J22" i="8" s="1"/>
  <c r="Q11" i="8"/>
  <c r="G13" i="8"/>
  <c r="J13" i="8" s="1"/>
  <c r="G15" i="8"/>
  <c r="J15" i="8" s="1"/>
  <c r="Q16" i="8"/>
  <c r="T16" i="8" s="1"/>
  <c r="G17" i="8"/>
  <c r="J17" i="8" s="1"/>
  <c r="Q18" i="8"/>
  <c r="T18" i="8" s="1"/>
  <c r="G19" i="8"/>
  <c r="J19" i="8" s="1"/>
  <c r="G21" i="8"/>
  <c r="J21" i="8" s="1"/>
  <c r="G23" i="8"/>
  <c r="J23" i="8" s="1"/>
  <c r="AX12" i="6"/>
  <c r="AU24" i="6"/>
  <c r="AD11" i="6"/>
  <c r="G14" i="6"/>
  <c r="AT24" i="6"/>
  <c r="AX11" i="6"/>
  <c r="AS24" i="6"/>
  <c r="AT31" i="6" s="1"/>
  <c r="AU31" i="6" s="1"/>
  <c r="AW31" i="6" s="1"/>
  <c r="AA13" i="6"/>
  <c r="AD13" i="6" s="1"/>
  <c r="AK12" i="6"/>
  <c r="Q11" i="6"/>
  <c r="T11" i="6" s="1"/>
  <c r="AI24" i="6"/>
  <c r="AJ40" i="6" s="1"/>
  <c r="AK40" i="6" s="1"/>
  <c r="AM40" i="6" s="1"/>
  <c r="AA22" i="6"/>
  <c r="AD22" i="6" s="1"/>
  <c r="AN11" i="6"/>
  <c r="G18" i="6"/>
  <c r="Q16" i="6"/>
  <c r="T16" i="6" s="1"/>
  <c r="Q15" i="6"/>
  <c r="T15" i="6" s="1"/>
  <c r="G17" i="6"/>
  <c r="G11" i="6"/>
  <c r="G16" i="6"/>
  <c r="Q22" i="6"/>
  <c r="T22" i="6" s="1"/>
  <c r="Q14" i="6"/>
  <c r="T14" i="6" s="1"/>
  <c r="Q21" i="6"/>
  <c r="T21" i="6" s="1"/>
  <c r="Q13" i="6"/>
  <c r="T13" i="6" s="1"/>
  <c r="Q20" i="6"/>
  <c r="T20" i="6" s="1"/>
  <c r="Q12" i="6"/>
  <c r="T12" i="6" s="1"/>
  <c r="G21" i="6"/>
  <c r="G13" i="6"/>
  <c r="Q19" i="6"/>
  <c r="T19" i="6" s="1"/>
  <c r="Q18" i="6"/>
  <c r="T18" i="6" s="1"/>
  <c r="O24" i="6"/>
  <c r="P33" i="6" s="1"/>
  <c r="P24" i="6"/>
  <c r="T17" i="6"/>
  <c r="T23" i="6"/>
  <c r="O43" i="6"/>
  <c r="J15" i="6"/>
  <c r="E43" i="6"/>
  <c r="F24" i="6"/>
  <c r="E24" i="6"/>
  <c r="F34" i="6" s="1"/>
  <c r="G34" i="6" s="1"/>
  <c r="I34" i="6" s="1"/>
  <c r="Z42" i="6" l="1"/>
  <c r="AA42" i="6" s="1"/>
  <c r="AC42" i="6" s="1"/>
  <c r="Z38" i="6"/>
  <c r="AA38" i="6" s="1"/>
  <c r="AC38" i="6" s="1"/>
  <c r="Z41" i="6"/>
  <c r="AA41" i="6" s="1"/>
  <c r="AC41" i="6" s="1"/>
  <c r="Z34" i="6"/>
  <c r="AA34" i="6" s="1"/>
  <c r="AC34" i="6" s="1"/>
  <c r="Z36" i="6"/>
  <c r="AA36" i="6" s="1"/>
  <c r="AC36" i="6" s="1"/>
  <c r="Z30" i="6"/>
  <c r="AA30" i="6" s="1"/>
  <c r="AC30" i="6" s="1"/>
  <c r="Z37" i="6"/>
  <c r="AA37" i="6" s="1"/>
  <c r="AC37" i="6" s="1"/>
  <c r="Z35" i="6"/>
  <c r="AA35" i="6" s="1"/>
  <c r="AC35" i="6" s="1"/>
  <c r="Z39" i="6"/>
  <c r="AA39" i="6" s="1"/>
  <c r="AC39" i="6" s="1"/>
  <c r="Z33" i="6"/>
  <c r="AA33" i="6" s="1"/>
  <c r="AC33" i="6" s="1"/>
  <c r="AB11" i="6"/>
  <c r="Z31" i="6"/>
  <c r="AA31" i="6" s="1"/>
  <c r="AC31" i="6" s="1"/>
  <c r="Z40" i="6"/>
  <c r="AA40" i="6" s="1"/>
  <c r="AC40" i="6" s="1"/>
  <c r="AJ42" i="6"/>
  <c r="AK42" i="6" s="1"/>
  <c r="AM42" i="6" s="1"/>
  <c r="AT41" i="6"/>
  <c r="AU41" i="6" s="1"/>
  <c r="AW41" i="6" s="1"/>
  <c r="P36" i="8"/>
  <c r="Q36" i="8" s="1"/>
  <c r="S36" i="8" s="1"/>
  <c r="P41" i="8"/>
  <c r="Q41" i="8" s="1"/>
  <c r="S41" i="8" s="1"/>
  <c r="P32" i="8"/>
  <c r="Q32" i="8" s="1"/>
  <c r="S32" i="8" s="1"/>
  <c r="P33" i="8"/>
  <c r="Q33" i="8" s="1"/>
  <c r="S33" i="8" s="1"/>
  <c r="P42" i="8"/>
  <c r="Q42" i="8" s="1"/>
  <c r="S42" i="8" s="1"/>
  <c r="P30" i="8"/>
  <c r="Q30" i="8" s="1"/>
  <c r="S30" i="8" s="1"/>
  <c r="P37" i="8"/>
  <c r="Q37" i="8" s="1"/>
  <c r="S37" i="8" s="1"/>
  <c r="P34" i="8"/>
  <c r="Q34" i="8" s="1"/>
  <c r="S34" i="8" s="1"/>
  <c r="P35" i="8"/>
  <c r="Q35" i="8" s="1"/>
  <c r="S35" i="8" s="1"/>
  <c r="P39" i="8"/>
  <c r="Q39" i="8" s="1"/>
  <c r="S39" i="8" s="1"/>
  <c r="P38" i="8"/>
  <c r="Q38" i="8" s="1"/>
  <c r="S38" i="8" s="1"/>
  <c r="P31" i="8"/>
  <c r="Q31" i="8" s="1"/>
  <c r="S31" i="8" s="1"/>
  <c r="F34" i="8"/>
  <c r="G34" i="8" s="1"/>
  <c r="I34" i="8" s="1"/>
  <c r="F31" i="8"/>
  <c r="G31" i="8" s="1"/>
  <c r="I31" i="8" s="1"/>
  <c r="F41" i="8"/>
  <c r="G41" i="8" s="1"/>
  <c r="I41" i="8" s="1"/>
  <c r="F37" i="8"/>
  <c r="G37" i="8" s="1"/>
  <c r="I37" i="8" s="1"/>
  <c r="F33" i="8"/>
  <c r="G33" i="8" s="1"/>
  <c r="I33" i="8" s="1"/>
  <c r="F30" i="8"/>
  <c r="G30" i="8" s="1"/>
  <c r="I30" i="8" s="1"/>
  <c r="F40" i="8"/>
  <c r="G40" i="8" s="1"/>
  <c r="I40" i="8" s="1"/>
  <c r="F38" i="8"/>
  <c r="G38" i="8" s="1"/>
  <c r="I38" i="8" s="1"/>
  <c r="F42" i="8"/>
  <c r="G42" i="8" s="1"/>
  <c r="I42" i="8" s="1"/>
  <c r="F36" i="8"/>
  <c r="G36" i="8" s="1"/>
  <c r="I36" i="8" s="1"/>
  <c r="F32" i="8"/>
  <c r="G32" i="8" s="1"/>
  <c r="I32" i="8" s="1"/>
  <c r="F35" i="8"/>
  <c r="G35" i="8" s="1"/>
  <c r="I35" i="8" s="1"/>
  <c r="G24" i="8"/>
  <c r="H11" i="8"/>
  <c r="J11" i="8"/>
  <c r="R11" i="8"/>
  <c r="Q24" i="8"/>
  <c r="T11" i="8"/>
  <c r="AJ39" i="6"/>
  <c r="AK39" i="6" s="1"/>
  <c r="AM39" i="6" s="1"/>
  <c r="AJ31" i="6"/>
  <c r="AK31" i="6" s="1"/>
  <c r="AM31" i="6" s="1"/>
  <c r="AJ35" i="6"/>
  <c r="AK35" i="6" s="1"/>
  <c r="AM35" i="6" s="1"/>
  <c r="AJ37" i="6"/>
  <c r="AK37" i="6" s="1"/>
  <c r="AM37" i="6" s="1"/>
  <c r="AJ41" i="6"/>
  <c r="AK41" i="6" s="1"/>
  <c r="AM41" i="6" s="1"/>
  <c r="AJ33" i="6"/>
  <c r="AK33" i="6" s="1"/>
  <c r="AM33" i="6" s="1"/>
  <c r="AJ30" i="6"/>
  <c r="AJ36" i="6"/>
  <c r="AK36" i="6" s="1"/>
  <c r="AM36" i="6" s="1"/>
  <c r="AJ34" i="6"/>
  <c r="AK34" i="6" s="1"/>
  <c r="AM34" i="6" s="1"/>
  <c r="AJ38" i="6"/>
  <c r="AK38" i="6" s="1"/>
  <c r="AM38" i="6" s="1"/>
  <c r="AK24" i="6"/>
  <c r="AN12" i="6"/>
  <c r="AA24" i="6"/>
  <c r="AT30" i="6"/>
  <c r="AT34" i="6"/>
  <c r="AU34" i="6" s="1"/>
  <c r="AW34" i="6" s="1"/>
  <c r="AT36" i="6"/>
  <c r="AU36" i="6" s="1"/>
  <c r="AW36" i="6" s="1"/>
  <c r="AT38" i="6"/>
  <c r="AU38" i="6" s="1"/>
  <c r="AW38" i="6" s="1"/>
  <c r="AT39" i="6"/>
  <c r="AU39" i="6" s="1"/>
  <c r="AW39" i="6" s="1"/>
  <c r="AT40" i="6"/>
  <c r="AU40" i="6" s="1"/>
  <c r="AW40" i="6" s="1"/>
  <c r="AT33" i="6"/>
  <c r="AU33" i="6" s="1"/>
  <c r="AW33" i="6" s="1"/>
  <c r="AT37" i="6"/>
  <c r="AU37" i="6" s="1"/>
  <c r="AW37" i="6" s="1"/>
  <c r="AT32" i="6"/>
  <c r="AU32" i="6" s="1"/>
  <c r="AW32" i="6" s="1"/>
  <c r="AT35" i="6"/>
  <c r="AU35" i="6" s="1"/>
  <c r="AW35" i="6" s="1"/>
  <c r="AT42" i="6"/>
  <c r="AU42" i="6" s="1"/>
  <c r="AW42" i="6" s="1"/>
  <c r="AJ32" i="6"/>
  <c r="AK32" i="6" s="1"/>
  <c r="AM32" i="6" s="1"/>
  <c r="AL11" i="6"/>
  <c r="P38" i="6"/>
  <c r="Q38" i="6" s="1"/>
  <c r="S38" i="6" s="1"/>
  <c r="P40" i="6"/>
  <c r="Q40" i="6" s="1"/>
  <c r="S40" i="6" s="1"/>
  <c r="P34" i="6"/>
  <c r="Q34" i="6" s="1"/>
  <c r="S34" i="6" s="1"/>
  <c r="P39" i="6"/>
  <c r="Q39" i="6" s="1"/>
  <c r="S39" i="6" s="1"/>
  <c r="P36" i="6"/>
  <c r="Q36" i="6" s="1"/>
  <c r="S36" i="6" s="1"/>
  <c r="P31" i="6"/>
  <c r="Q31" i="6" s="1"/>
  <c r="S31" i="6" s="1"/>
  <c r="P32" i="6"/>
  <c r="Q32" i="6" s="1"/>
  <c r="S32" i="6" s="1"/>
  <c r="P42" i="6"/>
  <c r="Q42" i="6" s="1"/>
  <c r="S42" i="6" s="1"/>
  <c r="P41" i="6"/>
  <c r="Q41" i="6" s="1"/>
  <c r="S41" i="6" s="1"/>
  <c r="P37" i="6"/>
  <c r="Q37" i="6" s="1"/>
  <c r="S37" i="6" s="1"/>
  <c r="P30" i="6"/>
  <c r="Q30" i="6" s="1"/>
  <c r="S30" i="6" s="1"/>
  <c r="P35" i="6"/>
  <c r="Q35" i="6" s="1"/>
  <c r="S35" i="6" s="1"/>
  <c r="Q33" i="6"/>
  <c r="S33" i="6" s="1"/>
  <c r="Q24" i="6"/>
  <c r="R11" i="6"/>
  <c r="G24" i="6"/>
  <c r="J18" i="6"/>
  <c r="J17" i="6"/>
  <c r="J16" i="6"/>
  <c r="J22" i="6"/>
  <c r="J14" i="6"/>
  <c r="J23" i="6"/>
  <c r="J13" i="6"/>
  <c r="J20" i="6"/>
  <c r="J21" i="6"/>
  <c r="J19" i="6"/>
  <c r="J12" i="6"/>
  <c r="F33" i="6"/>
  <c r="G33" i="6" s="1"/>
  <c r="I33" i="6" s="1"/>
  <c r="F38" i="6"/>
  <c r="G38" i="6" s="1"/>
  <c r="I38" i="6" s="1"/>
  <c r="F41" i="6"/>
  <c r="G41" i="6" s="1"/>
  <c r="I41" i="6" s="1"/>
  <c r="F32" i="6"/>
  <c r="G32" i="6" s="1"/>
  <c r="I32" i="6" s="1"/>
  <c r="F39" i="6"/>
  <c r="G39" i="6" s="1"/>
  <c r="I39" i="6" s="1"/>
  <c r="F30" i="6"/>
  <c r="F31" i="6"/>
  <c r="G31" i="6" s="1"/>
  <c r="I31" i="6" s="1"/>
  <c r="F35" i="6"/>
  <c r="G35" i="6" s="1"/>
  <c r="I35" i="6" s="1"/>
  <c r="F36" i="6"/>
  <c r="G36" i="6" s="1"/>
  <c r="I36" i="6" s="1"/>
  <c r="F40" i="6"/>
  <c r="G40" i="6" s="1"/>
  <c r="I40" i="6" s="1"/>
  <c r="F37" i="6"/>
  <c r="G37" i="6" s="1"/>
  <c r="I37" i="6" s="1"/>
  <c r="F42" i="6"/>
  <c r="G42" i="6" s="1"/>
  <c r="I42" i="6" s="1"/>
  <c r="J11" i="6"/>
  <c r="H11" i="6"/>
  <c r="Z43" i="6" l="1"/>
  <c r="AC43" i="6"/>
  <c r="AF27" i="6" s="1"/>
  <c r="AD30" i="6" s="1"/>
  <c r="S43" i="8"/>
  <c r="V27" i="8" s="1"/>
  <c r="T30" i="8" s="1"/>
  <c r="P43" i="8"/>
  <c r="F43" i="8"/>
  <c r="I43" i="8"/>
  <c r="L27" i="8" s="1"/>
  <c r="J30" i="8" s="1"/>
  <c r="AT43" i="6"/>
  <c r="AU30" i="6"/>
  <c r="AW30" i="6" s="1"/>
  <c r="AW43" i="6" s="1"/>
  <c r="AK30" i="6"/>
  <c r="AM30" i="6" s="1"/>
  <c r="AM43" i="6" s="1"/>
  <c r="AJ43" i="6"/>
  <c r="P43" i="6"/>
  <c r="S43" i="6"/>
  <c r="F43" i="6"/>
  <c r="G30" i="6"/>
  <c r="I30" i="6" s="1"/>
  <c r="I43" i="6" s="1"/>
  <c r="D45" i="6" s="1"/>
  <c r="E10" i="5" s="1"/>
  <c r="F10" i="5" l="1"/>
  <c r="F19" i="5"/>
  <c r="X45" i="6"/>
  <c r="E36" i="5" s="1"/>
  <c r="F39" i="5" s="1"/>
  <c r="N45" i="8"/>
  <c r="D45" i="8"/>
  <c r="E10" i="7" s="1"/>
  <c r="AH45" i="6"/>
  <c r="E49" i="5" s="1"/>
  <c r="AP27" i="6"/>
  <c r="AN30" i="6" s="1"/>
  <c r="AZ27" i="6"/>
  <c r="AX30" i="6" s="1"/>
  <c r="AR45" i="6"/>
  <c r="E62" i="5" s="1"/>
  <c r="V27" i="6"/>
  <c r="T30" i="6" s="1"/>
  <c r="N45" i="6"/>
  <c r="L27" i="6"/>
  <c r="E23" i="7" l="1"/>
  <c r="F26" i="7" s="1"/>
  <c r="F13" i="7"/>
  <c r="F21" i="7"/>
  <c r="F19" i="7"/>
  <c r="F14" i="7"/>
  <c r="F22" i="7"/>
  <c r="F18" i="7"/>
  <c r="F15" i="7"/>
  <c r="F16" i="7"/>
  <c r="F17" i="7"/>
  <c r="F11" i="7"/>
  <c r="F12" i="7"/>
  <c r="F20" i="7"/>
  <c r="F10" i="7"/>
  <c r="F63" i="5"/>
  <c r="F71" i="5"/>
  <c r="F64" i="5"/>
  <c r="F72" i="5"/>
  <c r="F74" i="5"/>
  <c r="F65" i="5"/>
  <c r="F73" i="5"/>
  <c r="F66" i="5"/>
  <c r="F67" i="5"/>
  <c r="F62" i="5"/>
  <c r="F68" i="5"/>
  <c r="F69" i="5"/>
  <c r="F70" i="5"/>
  <c r="F53" i="5"/>
  <c r="F61" i="5"/>
  <c r="F56" i="5"/>
  <c r="F54" i="5"/>
  <c r="F49" i="5"/>
  <c r="F55" i="5"/>
  <c r="F57" i="5"/>
  <c r="F50" i="5"/>
  <c r="F58" i="5"/>
  <c r="F51" i="5"/>
  <c r="F59" i="5"/>
  <c r="F52" i="5"/>
  <c r="F60" i="5"/>
  <c r="F37" i="5"/>
  <c r="F45" i="5"/>
  <c r="F43" i="5"/>
  <c r="F38" i="5"/>
  <c r="F46" i="5"/>
  <c r="F47" i="5"/>
  <c r="F40" i="5"/>
  <c r="F48" i="5"/>
  <c r="F41" i="5"/>
  <c r="F36" i="5"/>
  <c r="F42" i="5"/>
  <c r="F44" i="5"/>
  <c r="F11" i="5"/>
  <c r="F12" i="5"/>
  <c r="F20" i="5"/>
  <c r="F13" i="5"/>
  <c r="F21" i="5"/>
  <c r="F14" i="5"/>
  <c r="F22" i="5"/>
  <c r="F15" i="5"/>
  <c r="F16" i="5"/>
  <c r="F17" i="5"/>
  <c r="F18" i="5"/>
  <c r="E23" i="5"/>
  <c r="F27" i="5" s="1"/>
  <c r="J30" i="6"/>
  <c r="F31" i="7" l="1"/>
  <c r="F28" i="7"/>
  <c r="F34" i="7"/>
  <c r="F30" i="7"/>
  <c r="F27" i="7"/>
  <c r="F33" i="7"/>
  <c r="F25" i="7"/>
  <c r="F35" i="7"/>
  <c r="F29" i="7"/>
  <c r="F32" i="7"/>
  <c r="F23" i="7"/>
  <c r="F24" i="7"/>
  <c r="F24" i="5"/>
  <c r="F32" i="5"/>
  <c r="F25" i="5"/>
  <c r="F33" i="5"/>
  <c r="F26" i="5"/>
  <c r="F34" i="5"/>
  <c r="F35" i="5"/>
  <c r="F31" i="5"/>
  <c r="F28" i="5"/>
  <c r="F23" i="5"/>
  <c r="F29" i="5"/>
  <c r="F30" i="5"/>
</calcChain>
</file>

<file path=xl/sharedStrings.xml><?xml version="1.0" encoding="utf-8"?>
<sst xmlns="http://schemas.openxmlformats.org/spreadsheetml/2006/main" count="935" uniqueCount="231">
  <si>
    <t>Cargo Description/Commodity</t>
  </si>
  <si>
    <t>07:30 - 09:30</t>
  </si>
  <si>
    <t>09:30 - 11:30</t>
  </si>
  <si>
    <t>05:30 - 07:30</t>
  </si>
  <si>
    <t>03:30 - 05:30</t>
  </si>
  <si>
    <t>01:30 - 03:30</t>
  </si>
  <si>
    <t>00:00 - 01:30</t>
  </si>
  <si>
    <t>11:30 - 13:30</t>
  </si>
  <si>
    <t>13:30 - 15:30</t>
  </si>
  <si>
    <t>15:30 - 17:30</t>
  </si>
  <si>
    <t>17:30 - 19:30</t>
  </si>
  <si>
    <t>19:30 - 21:30</t>
  </si>
  <si>
    <t>21:30 - 23:30</t>
  </si>
  <si>
    <t>23:30 - 24:00</t>
  </si>
  <si>
    <t>Delivery Slot</t>
  </si>
  <si>
    <t>-NA-</t>
  </si>
  <si>
    <t>Vessel Name</t>
  </si>
  <si>
    <t>Import</t>
  </si>
  <si>
    <t>Export</t>
  </si>
  <si>
    <t>CFS-Stripping</t>
  </si>
  <si>
    <t>CFS-Stuffing</t>
  </si>
  <si>
    <t>Overtime Applicable  (1)</t>
  </si>
  <si>
    <t>RoRo Vehicles (Heavy)</t>
  </si>
  <si>
    <t>RoRo Vehicles (Light)</t>
  </si>
  <si>
    <t>Delivery Date
(dd/mm/yy)</t>
  </si>
  <si>
    <t>Number of 
Trucks</t>
  </si>
  <si>
    <t>Drybulk</t>
  </si>
  <si>
    <t>Drybulk - Aggregates</t>
  </si>
  <si>
    <t>BreakBulk - Aluminium</t>
  </si>
  <si>
    <t>BreakBulk - Big Bags</t>
  </si>
  <si>
    <t>BreakBulk - Container</t>
  </si>
  <si>
    <t>BreakBulk - Plywood</t>
  </si>
  <si>
    <t>BreakBulk - Project Cargo</t>
  </si>
  <si>
    <t>BreakBulk - Steel Billets</t>
  </si>
  <si>
    <t>BreakBulk - Steel Casing</t>
  </si>
  <si>
    <t>BreakBulk - Steel Coils</t>
  </si>
  <si>
    <t>BreakBulk - Steel Plates</t>
  </si>
  <si>
    <t>BreakBulk - Steel Rebars</t>
  </si>
  <si>
    <t>BreakBulk - Steel Sheets</t>
  </si>
  <si>
    <t>BreakBulk - Timber</t>
  </si>
  <si>
    <t>BreakBulk - Wire Rod</t>
  </si>
  <si>
    <t>BreakBulk - Project Cargo (HL/OOG)</t>
  </si>
  <si>
    <t>Storage</t>
  </si>
  <si>
    <t>Ex Warehouse</t>
  </si>
  <si>
    <t>RoRo - Vehicles (Heavy)</t>
  </si>
  <si>
    <t>RoRo - Vehicles (Light)</t>
  </si>
  <si>
    <t>Shipper / Receiver</t>
  </si>
  <si>
    <t>BreakBulk - Steel Pipes</t>
  </si>
  <si>
    <t>BreakBulk - Other</t>
  </si>
  <si>
    <t xml:space="preserve">Drybulk - Other </t>
  </si>
  <si>
    <t xml:space="preserve">- Other </t>
  </si>
  <si>
    <t xml:space="preserve">Drybulk - Bentonite </t>
  </si>
  <si>
    <t xml:space="preserve">Drybulk - Salt </t>
  </si>
  <si>
    <t xml:space="preserve">Drybulk - Green Petocke </t>
  </si>
  <si>
    <t xml:space="preserve">Drybulk - Copper Slag </t>
  </si>
  <si>
    <t xml:space="preserve">Drybulk - Dolomite </t>
  </si>
  <si>
    <t xml:space="preserve">Drybulk - Limestone </t>
  </si>
  <si>
    <t xml:space="preserve">Drybulk - HBI </t>
  </si>
  <si>
    <t xml:space="preserve">Drybulk - Silica Sand </t>
  </si>
  <si>
    <t xml:space="preserve">Drybulk - Wheat </t>
  </si>
  <si>
    <t xml:space="preserve">Drybulk - Chrome Ore </t>
  </si>
  <si>
    <t xml:space="preserve">Drybulk - Metcoke </t>
  </si>
  <si>
    <t>RoRo - Used Vehicles (Heavy)</t>
  </si>
  <si>
    <t>BreakBulk - Angles Bar</t>
  </si>
  <si>
    <t>BreakBulk - Channel Bar</t>
  </si>
  <si>
    <t xml:space="preserve">BreakBulk - Coated Pipes </t>
  </si>
  <si>
    <t xml:space="preserve">BreakBulk - MDF </t>
  </si>
  <si>
    <t xml:space="preserve">BreakBulk - Timber Whitewood </t>
  </si>
  <si>
    <t xml:space="preserve">BreakBulk - Timber Redwood </t>
  </si>
  <si>
    <t xml:space="preserve">BreakBulk - Polyethlene </t>
  </si>
  <si>
    <t xml:space="preserve">BreakBulk - Polypropylene </t>
  </si>
  <si>
    <t>Bill of Lading No.</t>
  </si>
  <si>
    <t>Transporter details 
Name / Contact No. / Email ID</t>
  </si>
  <si>
    <t>Step 1</t>
  </si>
  <si>
    <t># Time frames</t>
  </si>
  <si>
    <t>2 hours per time frame</t>
  </si>
  <si>
    <t># Trucks</t>
  </si>
  <si>
    <t>Advice</t>
  </si>
  <si>
    <t>A</t>
  </si>
  <si>
    <t>B</t>
  </si>
  <si>
    <t>C</t>
  </si>
  <si>
    <t>D</t>
  </si>
  <si>
    <t>E</t>
  </si>
  <si>
    <t>Total</t>
  </si>
  <si>
    <t>Step 2</t>
  </si>
  <si>
    <t>Calculate the Distribution score of the Delivery plan</t>
  </si>
  <si>
    <t>Goal</t>
  </si>
  <si>
    <t>Actual</t>
  </si>
  <si>
    <t>Delivery Plan Distribution score</t>
  </si>
  <si>
    <t>2H Time frame</t>
  </si>
  <si>
    <t>Expiring Date CRO</t>
  </si>
  <si>
    <t>Delivery Plan Quality</t>
  </si>
  <si>
    <t>Delivery Plan Remark</t>
  </si>
  <si>
    <t>Sunday</t>
  </si>
  <si>
    <t>Monday</t>
  </si>
  <si>
    <t>Tuesday</t>
  </si>
  <si>
    <t>Wednesday</t>
  </si>
  <si>
    <t>Thursday</t>
  </si>
  <si>
    <t>F</t>
  </si>
  <si>
    <t>G</t>
  </si>
  <si>
    <t>H</t>
  </si>
  <si>
    <t>I</t>
  </si>
  <si>
    <t>J</t>
  </si>
  <si>
    <t>K</t>
  </si>
  <si>
    <t>L</t>
  </si>
  <si>
    <t>M</t>
  </si>
  <si>
    <t>MAX</t>
  </si>
  <si>
    <t>Max number of trucks per time frame</t>
  </si>
  <si>
    <t>CSO DELIVERY PLANNING - NORMAL DELIVERY DAYS</t>
  </si>
  <si>
    <t>Overtime Applicable</t>
  </si>
  <si>
    <t>Yes</t>
  </si>
  <si>
    <t>No</t>
  </si>
  <si>
    <t>Remarks</t>
  </si>
  <si>
    <t>Need CSO Crane</t>
  </si>
  <si>
    <t>Data</t>
  </si>
  <si>
    <t>(Example: 25/01/2025)</t>
  </si>
  <si>
    <t>SUNDAY</t>
  </si>
  <si>
    <t>MONDAY</t>
  </si>
  <si>
    <t>TUESDAY</t>
  </si>
  <si>
    <t>WEDNESDAY</t>
  </si>
  <si>
    <t>THURSDAY</t>
  </si>
  <si>
    <t>Friday</t>
  </si>
  <si>
    <t>Saturday</t>
  </si>
  <si>
    <t>FRIDAY</t>
  </si>
  <si>
    <t>SATURDAY</t>
  </si>
  <si>
    <r>
      <t>CSO DELIVERY PLANNING -</t>
    </r>
    <r>
      <rPr>
        <b/>
        <sz val="24"/>
        <color rgb="FFFFFF00"/>
        <rFont val="Calibri"/>
        <family val="2"/>
        <scheme val="minor"/>
      </rPr>
      <t xml:space="preserve"> WEEKEND DELIVERY</t>
    </r>
  </si>
  <si>
    <t>BreakBulk - Aluminum Ingot</t>
  </si>
  <si>
    <t xml:space="preserve">BreakBulk - Aluminum Sow </t>
  </si>
  <si>
    <t xml:space="preserve">BreakBulk - Big Bag Antimony </t>
  </si>
  <si>
    <t>BreakBulk - Big Bag Ceramic  </t>
  </si>
  <si>
    <t>BreakBulk - Big Bag Ceramic Proppant</t>
  </si>
  <si>
    <t xml:space="preserve">BreakBulk - H Beam </t>
  </si>
  <si>
    <t xml:space="preserve">BreakBulk - Oil Count Tubes </t>
  </si>
  <si>
    <t>BreakBulk - Steel Plates – 12m</t>
  </si>
  <si>
    <t xml:space="preserve">BreakBulk - Steel Plates – 6m </t>
  </si>
  <si>
    <t xml:space="preserve">BreakBulk - Steel Rails </t>
  </si>
  <si>
    <t xml:space="preserve">BreakBulk - Steel Structure </t>
  </si>
  <si>
    <t xml:space="preserve">BreakBulk - Steel Big Pipes </t>
  </si>
  <si>
    <t>Guidance to use this NEW CSO DELIVERY PLAN</t>
  </si>
  <si>
    <t>General Remarks:</t>
  </si>
  <si>
    <t>How to fill in the NEW CSO DELIVERY PLAN:</t>
  </si>
  <si>
    <t>can send the delivery planning on a daily base.</t>
  </si>
  <si>
    <r>
      <t xml:space="preserve">The delivery planning needs to be send to </t>
    </r>
    <r>
      <rPr>
        <u/>
        <sz val="11"/>
        <color rgb="FF0070C0"/>
        <rFont val="Calibri"/>
        <family val="2"/>
        <scheme val="minor"/>
      </rPr>
      <t>delivery@om.steinweg.com</t>
    </r>
    <r>
      <rPr>
        <sz val="11"/>
        <color theme="1"/>
        <rFont val="Calibri"/>
        <family val="2"/>
        <scheme val="minor"/>
      </rPr>
      <t xml:space="preserve"> latest one </t>
    </r>
  </si>
  <si>
    <r>
      <t>Use sheet "</t>
    </r>
    <r>
      <rPr>
        <i/>
        <sz val="11"/>
        <color theme="1"/>
        <rFont val="Calibri"/>
        <family val="2"/>
        <scheme val="minor"/>
      </rPr>
      <t>NORMAL DELIVERY</t>
    </r>
    <r>
      <rPr>
        <sz val="11"/>
        <color theme="1"/>
        <rFont val="Calibri"/>
        <family val="2"/>
        <scheme val="minor"/>
      </rPr>
      <t>" for the weekday planning (normal days).</t>
    </r>
  </si>
  <si>
    <r>
      <t>Use sheet "</t>
    </r>
    <r>
      <rPr>
        <i/>
        <sz val="11"/>
        <color theme="1"/>
        <rFont val="Calibri"/>
        <family val="2"/>
        <scheme val="minor"/>
      </rPr>
      <t>WEEKEND DELIVERY</t>
    </r>
    <r>
      <rPr>
        <sz val="11"/>
        <color theme="1"/>
        <rFont val="Calibri"/>
        <family val="2"/>
        <scheme val="minor"/>
      </rPr>
      <t>" for the weekend planning (OVERTIME applicable).</t>
    </r>
  </si>
  <si>
    <t>Step I:</t>
  </si>
  <si>
    <r>
      <t xml:space="preserve">Fill in the correct date in the </t>
    </r>
    <r>
      <rPr>
        <b/>
        <sz val="11"/>
        <color rgb="FFFF0000"/>
        <rFont val="Calibri"/>
        <family val="2"/>
        <scheme val="minor"/>
      </rPr>
      <t>red</t>
    </r>
    <r>
      <rPr>
        <sz val="11"/>
        <color theme="1"/>
        <rFont val="Calibri"/>
        <family val="2"/>
        <scheme val="minor"/>
      </rPr>
      <t xml:space="preserve"> box.</t>
    </r>
  </si>
  <si>
    <t>Step II:</t>
  </si>
  <si>
    <r>
      <t>Fill in the number of trucks in the</t>
    </r>
    <r>
      <rPr>
        <b/>
        <sz val="11"/>
        <rFont val="Calibri"/>
        <family val="2"/>
        <scheme val="minor"/>
      </rPr>
      <t xml:space="preserve"> yellow</t>
    </r>
    <r>
      <rPr>
        <sz val="11"/>
        <color theme="1"/>
        <rFont val="Calibri"/>
        <family val="2"/>
        <scheme val="minor"/>
      </rPr>
      <t xml:space="preserve"> boxes (for the correct day)</t>
    </r>
  </si>
  <si>
    <t>Check:</t>
  </si>
  <si>
    <t>Step III:</t>
  </si>
  <si>
    <t xml:space="preserve">Delivery Plan Remark </t>
  </si>
  <si>
    <t>=</t>
  </si>
  <si>
    <t>Nothing planned at the moment</t>
  </si>
  <si>
    <t>Too many trucks planned!</t>
  </si>
  <si>
    <t>Spread your trucks better or CSO will contact you!</t>
  </si>
  <si>
    <t>Planning is perfect for this day</t>
  </si>
  <si>
    <t>In the planning the trucks are not equily distrubuted/spread over the day (between 07:30 and 17:30).</t>
  </si>
  <si>
    <t>=&gt; We advise you to replan and spread the trucks better. If not, you will be contacted by CSO to discuss</t>
  </si>
  <si>
    <t>=&gt; Your planning is well planned. No other actions needed.</t>
  </si>
  <si>
    <t>Meaning</t>
  </si>
  <si>
    <t>Step IV:</t>
  </si>
  <si>
    <t>Fill in the rest of the sheet(s):</t>
  </si>
  <si>
    <r>
      <t xml:space="preserve">Number of the Bill of Layding </t>
    </r>
    <r>
      <rPr>
        <sz val="11"/>
        <color rgb="FFFF0000"/>
        <rFont val="Calibri"/>
        <family val="2"/>
        <scheme val="minor"/>
      </rPr>
      <t>(mandatory)</t>
    </r>
  </si>
  <si>
    <t>Name of the Vessel of loading/unloading the cargo</t>
  </si>
  <si>
    <t>Name of shipper/receiver</t>
  </si>
  <si>
    <t>Cargo Discription or Commodity (= dropbox to select the correct commodity)</t>
  </si>
  <si>
    <t xml:space="preserve">Give the details of the transporter </t>
  </si>
  <si>
    <t>Need of CSO Mobile crane? (= dropbox to select YES or NO)</t>
  </si>
  <si>
    <t>Extra info is required</t>
  </si>
  <si>
    <r>
      <t xml:space="preserve">business day in advance </t>
    </r>
    <r>
      <rPr>
        <u/>
        <sz val="11"/>
        <color theme="1"/>
        <rFont val="Calibri"/>
        <family val="2"/>
        <scheme val="minor"/>
      </rPr>
      <t>before noon time (12:00hrs)</t>
    </r>
    <r>
      <rPr>
        <sz val="11"/>
        <color theme="1"/>
        <rFont val="Calibri"/>
        <family val="2"/>
        <scheme val="minor"/>
      </rPr>
      <t>.</t>
    </r>
  </si>
  <si>
    <r>
      <t xml:space="preserve">If you can </t>
    </r>
    <r>
      <rPr>
        <u/>
        <sz val="11"/>
        <color theme="1"/>
        <rFont val="Calibri"/>
        <family val="2"/>
        <scheme val="minor"/>
      </rPr>
      <t>provide a full weekplanning</t>
    </r>
    <r>
      <rPr>
        <sz val="11"/>
        <color theme="1"/>
        <rFont val="Calibri"/>
        <family val="2"/>
        <scheme val="minor"/>
      </rPr>
      <t>, we advise to do this. If not possible, you</t>
    </r>
  </si>
  <si>
    <t>Step V:</t>
  </si>
  <si>
    <t>Send the DELIVERY PLAN TO:</t>
  </si>
  <si>
    <t>delivery@om.steinweg.com</t>
  </si>
  <si>
    <t>latest one business day in advance before noon time (12:00hrs).</t>
  </si>
  <si>
    <r>
      <t xml:space="preserve">(1) The delivery planning needs to be send to </t>
    </r>
    <r>
      <rPr>
        <u/>
        <sz val="11"/>
        <color rgb="FF0070C0"/>
        <rFont val="Calibri"/>
        <family val="2"/>
        <scheme val="minor"/>
      </rPr>
      <t>delivery@om.steinweg.com</t>
    </r>
    <r>
      <rPr>
        <sz val="11"/>
        <color theme="1"/>
        <rFont val="Calibri"/>
        <family val="2"/>
        <scheme val="minor"/>
      </rPr>
      <t xml:space="preserve"> latest one </t>
    </r>
  </si>
  <si>
    <r>
      <t>(2) Use sheet "</t>
    </r>
    <r>
      <rPr>
        <i/>
        <sz val="11"/>
        <color theme="1"/>
        <rFont val="Calibri"/>
        <family val="2"/>
        <scheme val="minor"/>
      </rPr>
      <t>NORMAL DELIVERY</t>
    </r>
    <r>
      <rPr>
        <sz val="11"/>
        <color theme="1"/>
        <rFont val="Calibri"/>
        <family val="2"/>
        <scheme val="minor"/>
      </rPr>
      <t>" for the weekday planning (normal days).</t>
    </r>
  </si>
  <si>
    <r>
      <t xml:space="preserve">(3) If you can </t>
    </r>
    <r>
      <rPr>
        <u/>
        <sz val="11"/>
        <color theme="1"/>
        <rFont val="Calibri"/>
        <family val="2"/>
        <scheme val="minor"/>
      </rPr>
      <t>provide a full weekplanning</t>
    </r>
    <r>
      <rPr>
        <sz val="11"/>
        <color theme="1"/>
        <rFont val="Calibri"/>
        <family val="2"/>
        <scheme val="minor"/>
      </rPr>
      <t>, we advise to do this. If not possible, you</t>
    </r>
  </si>
  <si>
    <t>Packages exceeding 30T or 100m³ in freight volume that require loading by the shore crane, please liaise with the customer service team.</t>
  </si>
  <si>
    <t>Shore crane usage requires a prior appointment at least 24 hours in advance, strictly business working days office hours and before 12:00 PM.</t>
  </si>
  <si>
    <t xml:space="preserve">Packages exceeding 30T or 100m³ in freight volume, it is mandatory to submit the technical drawing, which should clearly indicate the </t>
  </si>
  <si>
    <t>lifting points and the center of gravity of the cargo.</t>
  </si>
  <si>
    <t xml:space="preserve">(8) Packages exceeding 30T or 100m³ in freight volume that require loading by the shore crane, </t>
  </si>
  <si>
    <t>please liaise with the customer service team.</t>
  </si>
  <si>
    <t xml:space="preserve">(9) Packages exceeding 30T or 100m³ in freight volume, it is mandatory to submit the technical drawing, </t>
  </si>
  <si>
    <t>which should clearly indicate the lifting points and the center of gravity of the cargo.</t>
  </si>
  <si>
    <t xml:space="preserve">(10) Shore crane usage requires a prior appointment at least 24 hours in advance, strictly business </t>
  </si>
  <si>
    <t>working days office hours and before 12:00 PM.</t>
  </si>
  <si>
    <t xml:space="preserve">Shore crane usage requires a prior appointment at least 24 hours in </t>
  </si>
  <si>
    <t>advance, strictly business working days office hours and before 12:00 PM.</t>
  </si>
  <si>
    <r>
      <t xml:space="preserve">=&gt; Your planning for that day will be </t>
    </r>
    <r>
      <rPr>
        <b/>
        <i/>
        <u/>
        <sz val="11"/>
        <color rgb="FFFF0000"/>
        <rFont val="Calibri"/>
        <family val="2"/>
        <scheme val="minor"/>
      </rPr>
      <t>REJECTED</t>
    </r>
    <r>
      <rPr>
        <b/>
        <i/>
        <sz val="11"/>
        <color rgb="FFFF0000"/>
        <rFont val="Calibri"/>
        <family val="2"/>
        <scheme val="minor"/>
      </rPr>
      <t xml:space="preserve"> by CSO. </t>
    </r>
    <r>
      <rPr>
        <b/>
        <i/>
        <sz val="12"/>
        <color rgb="FFFF0000"/>
        <rFont val="Calibri"/>
        <family val="2"/>
        <scheme val="minor"/>
      </rPr>
      <t>Please adjust your planning</t>
    </r>
  </si>
  <si>
    <r>
      <t>Use sheet "</t>
    </r>
    <r>
      <rPr>
        <i/>
        <sz val="11"/>
        <color theme="1"/>
        <rFont val="Calibri"/>
        <family val="2"/>
        <scheme val="minor"/>
      </rPr>
      <t>WEEKEND DELIVERY</t>
    </r>
    <r>
      <rPr>
        <sz val="11"/>
        <color theme="1"/>
        <rFont val="Calibri"/>
        <family val="2"/>
        <scheme val="minor"/>
      </rPr>
      <t xml:space="preserve">" for the weekend planning </t>
    </r>
    <r>
      <rPr>
        <u/>
        <sz val="11"/>
        <color theme="1"/>
        <rFont val="Calibri"/>
        <family val="2"/>
        <scheme val="minor"/>
      </rPr>
      <t>(OVERTIME applicable</t>
    </r>
    <r>
      <rPr>
        <sz val="11"/>
        <color theme="1"/>
        <rFont val="Calibri"/>
        <family val="2"/>
        <scheme val="minor"/>
      </rPr>
      <t>).</t>
    </r>
  </si>
  <si>
    <t>This benefits all parties involved by enhancing safety and operational efficiency.</t>
  </si>
  <si>
    <t xml:space="preserve">Column G provides information on whether a delivery slot is linked to overtime on regular </t>
  </si>
  <si>
    <t>weekdays. Weekends and public holidays are always subject to overtime.</t>
  </si>
  <si>
    <r>
      <t xml:space="preserve">CSO advises Customer/Transporter to </t>
    </r>
    <r>
      <rPr>
        <u/>
        <sz val="11"/>
        <rFont val="Calibri"/>
        <family val="2"/>
        <scheme val="minor"/>
      </rPr>
      <t>not cluster</t>
    </r>
    <r>
      <rPr>
        <sz val="11"/>
        <rFont val="Calibri"/>
        <family val="2"/>
        <scheme val="minor"/>
      </rPr>
      <t xml:space="preserve"> all trucks.</t>
    </r>
  </si>
  <si>
    <r>
      <t xml:space="preserve">Applicable </t>
    </r>
    <r>
      <rPr>
        <u/>
        <sz val="11"/>
        <rFont val="Calibri"/>
        <family val="2"/>
        <scheme val="minor"/>
      </rPr>
      <t>overtime charges</t>
    </r>
    <r>
      <rPr>
        <sz val="11"/>
        <rFont val="Calibri"/>
        <family val="2"/>
        <scheme val="minor"/>
      </rPr>
      <t xml:space="preserve"> and deliveries are subject to commercial approval.</t>
    </r>
  </si>
  <si>
    <r>
      <t xml:space="preserve">(4) CSO advises Customer/Transporter to </t>
    </r>
    <r>
      <rPr>
        <u/>
        <sz val="11"/>
        <rFont val="Calibri"/>
        <family val="2"/>
        <scheme val="minor"/>
      </rPr>
      <t>not cluster</t>
    </r>
    <r>
      <rPr>
        <sz val="11"/>
        <rFont val="Calibri"/>
        <family val="2"/>
        <scheme val="minor"/>
      </rPr>
      <t xml:space="preserve"> all trucks.</t>
    </r>
  </si>
  <si>
    <r>
      <t xml:space="preserve">(5) Applicable </t>
    </r>
    <r>
      <rPr>
        <u/>
        <sz val="11"/>
        <rFont val="Calibri"/>
        <family val="2"/>
        <scheme val="minor"/>
      </rPr>
      <t>overtime charges</t>
    </r>
    <r>
      <rPr>
        <sz val="11"/>
        <rFont val="Calibri"/>
        <family val="2"/>
        <scheme val="minor"/>
      </rPr>
      <t xml:space="preserve"> and deliveries are subject to commercial approval.</t>
    </r>
  </si>
  <si>
    <t>Correct Delivery Date/Day?</t>
  </si>
  <si>
    <t>Correct Delivery Slot?</t>
  </si>
  <si>
    <t xml:space="preserve">Check the upcoming system messages and color indicators in the Delivery Plan Quality (Column E) and Plan Remark </t>
  </si>
  <si>
    <t>(Column F).</t>
  </si>
  <si>
    <r>
      <t xml:space="preserve">Expiry dates of CRO (column L) and Bill of Lading nr.(column I) are </t>
    </r>
    <r>
      <rPr>
        <u/>
        <sz val="11"/>
        <rFont val="Calibri"/>
        <family val="2"/>
        <scheme val="minor"/>
      </rPr>
      <t>mendatory</t>
    </r>
    <r>
      <rPr>
        <sz val="11"/>
        <rFont val="Calibri"/>
        <family val="2"/>
        <scheme val="minor"/>
      </rPr>
      <t>.</t>
    </r>
  </si>
  <si>
    <r>
      <t xml:space="preserve">If "-Other-" cargo is selected (column K), please specifiy in </t>
    </r>
    <r>
      <rPr>
        <u/>
        <sz val="11"/>
        <rFont val="Calibri"/>
        <family val="2"/>
        <scheme val="minor"/>
      </rPr>
      <t>remarks field</t>
    </r>
    <r>
      <rPr>
        <sz val="11"/>
        <rFont val="Calibri"/>
        <family val="2"/>
        <scheme val="minor"/>
      </rPr>
      <t xml:space="preserve"> (column O).</t>
    </r>
  </si>
  <si>
    <t>Column H</t>
  </si>
  <si>
    <t>Column I</t>
  </si>
  <si>
    <t>Column O</t>
  </si>
  <si>
    <t>Column J</t>
  </si>
  <si>
    <t>Column K</t>
  </si>
  <si>
    <t>Column L</t>
  </si>
  <si>
    <t>Column M</t>
  </si>
  <si>
    <t>Column N</t>
  </si>
  <si>
    <t>(6) Expiry dates of CRO (column L) and Bill of Lading nr.(column I) are mendatory.</t>
  </si>
  <si>
    <r>
      <t xml:space="preserve">(7) If "-Other-" cargo is selected (column K), please specifiy in </t>
    </r>
    <r>
      <rPr>
        <u/>
        <sz val="11"/>
        <color theme="1"/>
        <rFont val="Calibri"/>
        <family val="2"/>
        <scheme val="minor"/>
      </rPr>
      <t>remarks field</t>
    </r>
    <r>
      <rPr>
        <sz val="11"/>
        <color theme="1"/>
        <rFont val="Calibri"/>
        <family val="2"/>
        <scheme val="minor"/>
      </rPr>
      <t xml:space="preserve"> (column O).</t>
    </r>
  </si>
  <si>
    <t>If "-OTHER-" is selected use the remarks field (column P to give more details)</t>
  </si>
  <si>
    <r>
      <t xml:space="preserve">The planning </t>
    </r>
    <r>
      <rPr>
        <b/>
        <sz val="11"/>
        <color rgb="FFFF0000"/>
        <rFont val="Calibri"/>
        <family val="2"/>
        <scheme val="minor"/>
      </rPr>
      <t>exceeded the max. of 12 trucks</t>
    </r>
    <r>
      <rPr>
        <sz val="11"/>
        <color theme="1"/>
        <rFont val="Calibri"/>
        <family val="2"/>
        <scheme val="minor"/>
      </rPr>
      <t xml:space="preserve"> per time slot</t>
    </r>
  </si>
  <si>
    <r>
      <t xml:space="preserve">Expiring date of CRO </t>
    </r>
    <r>
      <rPr>
        <sz val="11"/>
        <color rgb="FFFF0000"/>
        <rFont val="Calibri"/>
        <family val="2"/>
        <scheme val="minor"/>
      </rPr>
      <t>(mandatory)</t>
    </r>
    <r>
      <rPr>
        <sz val="11"/>
        <color theme="1"/>
        <rFont val="Calibri"/>
        <family val="2"/>
        <scheme val="minor"/>
      </rPr>
      <t xml:space="preserve"> if date  of CRO is expired, please re-new CRO first</t>
    </r>
  </si>
  <si>
    <t>Start date of the week</t>
  </si>
  <si>
    <t>Start date of the weekend:</t>
  </si>
  <si>
    <r>
      <t>In sheet "WEEK DELIVERY" you need to use the date of the first day of the week (</t>
    </r>
    <r>
      <rPr>
        <sz val="11"/>
        <color rgb="FFFF0000"/>
        <rFont val="Calibri"/>
        <family val="2"/>
        <scheme val="minor"/>
      </rPr>
      <t>Sundays ONLY</t>
    </r>
    <r>
      <rPr>
        <sz val="11"/>
        <color theme="1"/>
        <rFont val="Calibri"/>
        <family val="2"/>
        <scheme val="minor"/>
      </rPr>
      <t>)</t>
    </r>
  </si>
  <si>
    <r>
      <t>In sheet "WEEKEND DELIVERY" you need to use the date of the start of the weekend (</t>
    </r>
    <r>
      <rPr>
        <sz val="11"/>
        <color rgb="FFFF0000"/>
        <rFont val="Calibri"/>
        <family val="2"/>
        <scheme val="minor"/>
      </rPr>
      <t>Fridays ONLY</t>
    </r>
    <r>
      <rPr>
        <sz val="11"/>
        <color theme="1"/>
        <rFont val="Calibri"/>
        <family val="2"/>
        <scheme val="minor"/>
      </rPr>
      <t>)</t>
    </r>
  </si>
  <si>
    <t xml:space="preserve">Truck drivers who have not completed the CSO safety induction will not be allowed </t>
  </si>
  <si>
    <t>access to the terminal. To schedule a CSO safety induction, please contact CSO HSSE.</t>
  </si>
  <si>
    <r>
      <rPr>
        <b/>
        <sz val="11"/>
        <rFont val="Calibri"/>
        <family val="2"/>
        <scheme val="minor"/>
      </rPr>
      <t xml:space="preserve">if date of CRO is expired, date will come </t>
    </r>
    <r>
      <rPr>
        <b/>
        <sz val="11"/>
        <color rgb="FFFF0000"/>
        <rFont val="Calibri"/>
        <family val="2"/>
        <scheme val="minor"/>
      </rPr>
      <t>RED</t>
    </r>
    <r>
      <rPr>
        <b/>
        <sz val="11"/>
        <rFont val="Calibri"/>
        <family val="2"/>
        <scheme val="minor"/>
      </rPr>
      <t xml:space="preserve"> --&gt; </t>
    </r>
    <r>
      <rPr>
        <b/>
        <u/>
        <sz val="11"/>
        <color rgb="FFFF0000"/>
        <rFont val="Calibri"/>
        <family val="2"/>
        <scheme val="minor"/>
      </rPr>
      <t>please re-new CRO first!</t>
    </r>
  </si>
  <si>
    <t>hsse-officers@om.steinweg.com</t>
  </si>
  <si>
    <r>
      <t xml:space="preserve">All individuals who wish to enter the terminal must complete a </t>
    </r>
    <r>
      <rPr>
        <b/>
        <u/>
        <sz val="11"/>
        <color rgb="FFFF0000"/>
        <rFont val="Calibri"/>
        <family val="2"/>
        <scheme val="minor"/>
      </rPr>
      <t>CSO safety induction</t>
    </r>
    <r>
      <rPr>
        <sz val="11"/>
        <rFont val="Calibri"/>
        <family val="2"/>
        <scheme val="minor"/>
      </rPr>
      <t>.</t>
    </r>
  </si>
  <si>
    <t>Day</t>
  </si>
  <si>
    <t>Date</t>
  </si>
  <si>
    <t>Number of Trucks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</si>
</sst>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d\-mmm\-yy;@"/>
    <numFmt numFmtId="165" formatCode="0.0%"/>
    <numFmt numFmtId="166" formatCode="0.0"/>
  </numFmts>
  <fonts count="5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F3F3F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color rgb="FF92D050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b/>
      <sz val="24"/>
      <color theme="0" tint="-0.1499984740745262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24"/>
      <color rgb="FFFFFF00"/>
      <name val="Calibri"/>
      <family val="2"/>
      <scheme val="minor"/>
    </font>
    <font>
      <sz val="11"/>
      <color rgb="FF1F497D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2"/>
      <color rgb="FFFFFF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b/>
      <i/>
      <sz val="11"/>
      <color theme="9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b/>
      <u/>
      <sz val="14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u/>
      <sz val="11"/>
      <name val="Calibri"/>
      <family val="2"/>
      <scheme val="minor"/>
    </font>
    <font>
      <u/>
      <sz val="22"/>
      <color theme="4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u/>
      <sz val="11"/>
      <color theme="4"/>
      <name val="Calibri"/>
      <family val="2"/>
      <scheme val="minor"/>
    </font>
    <font>
      <sz val="1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</borders>
  <cellStyleXfs count="8">
    <xf numFmtId="0" fontId="0" fillId="0" borderId="0"/>
    <xf numFmtId="0" fontId="2" fillId="4" borderId="0" applyNumberFormat="0" applyBorder="0" applyAlignment="0" applyProtection="0"/>
    <xf numFmtId="0" fontId="4" fillId="6" borderId="2" applyNumberFormat="0" applyAlignment="0" applyProtection="0"/>
    <xf numFmtId="0" fontId="5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6" borderId="17" applyNumberFormat="0" applyAlignment="0" applyProtection="0"/>
    <xf numFmtId="0" fontId="49" fillId="0" borderId="0" applyNumberFormat="0" applyFill="0" applyBorder="0" applyAlignment="0" applyProtection="0"/>
  </cellStyleXfs>
  <cellXfs count="237">
    <xf numFmtId="0" fontId="0" fillId="0" borderId="0" xfId="0"/>
    <xf numFmtId="0" fontId="6" fillId="0" borderId="0" xfId="0" applyFont="1"/>
    <xf numFmtId="0" fontId="6" fillId="0" borderId="0" xfId="0" quotePrefix="1" applyFont="1"/>
    <xf numFmtId="0" fontId="0" fillId="0" borderId="0" xfId="0" quotePrefix="1"/>
    <xf numFmtId="0" fontId="0" fillId="0" borderId="12" xfId="0" applyBorder="1"/>
    <xf numFmtId="0" fontId="0" fillId="0" borderId="15" xfId="0" applyBorder="1"/>
    <xf numFmtId="0" fontId="11" fillId="0" borderId="0" xfId="0" applyFont="1"/>
    <xf numFmtId="0" fontId="15" fillId="0" borderId="0" xfId="0" applyFont="1"/>
    <xf numFmtId="0" fontId="15" fillId="0" borderId="0" xfId="0" quotePrefix="1" applyFont="1"/>
    <xf numFmtId="9" fontId="0" fillId="0" borderId="0" xfId="0" applyNumberFormat="1"/>
    <xf numFmtId="0" fontId="15" fillId="10" borderId="1" xfId="0" applyFont="1" applyFill="1" applyBorder="1" applyAlignment="1">
      <alignment horizontal="center"/>
    </xf>
    <xf numFmtId="0" fontId="15" fillId="10" borderId="8" xfId="0" applyFont="1" applyFill="1" applyBorder="1" applyAlignment="1">
      <alignment horizontal="center"/>
    </xf>
    <xf numFmtId="0" fontId="15" fillId="10" borderId="11" xfId="0" applyFont="1" applyFill="1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5" fillId="10" borderId="4" xfId="0" applyFont="1" applyFill="1" applyBorder="1" applyAlignment="1">
      <alignment horizontal="center" vertical="center"/>
    </xf>
    <xf numFmtId="9" fontId="15" fillId="0" borderId="0" xfId="0" applyNumberFormat="1" applyFont="1" applyAlignment="1">
      <alignment horizontal="center"/>
    </xf>
    <xf numFmtId="0" fontId="15" fillId="10" borderId="14" xfId="0" applyFont="1" applyFill="1" applyBorder="1" applyAlignment="1">
      <alignment horizontal="center"/>
    </xf>
    <xf numFmtId="165" fontId="0" fillId="0" borderId="5" xfId="5" applyNumberFormat="1" applyFont="1" applyBorder="1" applyAlignment="1">
      <alignment horizontal="center"/>
    </xf>
    <xf numFmtId="165" fontId="0" fillId="0" borderId="4" xfId="5" applyNumberFormat="1" applyFont="1" applyBorder="1" applyAlignment="1">
      <alignment horizontal="center"/>
    </xf>
    <xf numFmtId="0" fontId="17" fillId="9" borderId="18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5" fillId="10" borderId="11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13" fillId="6" borderId="17" xfId="6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/>
    <xf numFmtId="0" fontId="10" fillId="7" borderId="1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>
      <alignment horizontal="center"/>
    </xf>
    <xf numFmtId="165" fontId="0" fillId="0" borderId="11" xfId="5" applyNumberFormat="1" applyFont="1" applyBorder="1" applyAlignment="1">
      <alignment horizontal="center"/>
    </xf>
    <xf numFmtId="165" fontId="0" fillId="0" borderId="13" xfId="5" applyNumberFormat="1" applyFont="1" applyBorder="1" applyAlignment="1">
      <alignment horizontal="center"/>
    </xf>
    <xf numFmtId="165" fontId="0" fillId="0" borderId="3" xfId="5" applyNumberFormat="1" applyFont="1" applyBorder="1" applyAlignment="1">
      <alignment horizontal="center"/>
    </xf>
    <xf numFmtId="165" fontId="0" fillId="0" borderId="16" xfId="5" applyNumberFormat="1" applyFont="1" applyBorder="1" applyAlignment="1">
      <alignment horizontal="center"/>
    </xf>
    <xf numFmtId="0" fontId="0" fillId="10" borderId="8" xfId="0" applyFill="1" applyBorder="1"/>
    <xf numFmtId="0" fontId="0" fillId="10" borderId="12" xfId="0" applyFill="1" applyBorder="1"/>
    <xf numFmtId="0" fontId="0" fillId="10" borderId="13" xfId="0" applyFill="1" applyBorder="1"/>
    <xf numFmtId="166" fontId="0" fillId="0" borderId="8" xfId="0" applyNumberFormat="1" applyBorder="1"/>
    <xf numFmtId="43" fontId="0" fillId="0" borderId="13" xfId="4" applyFont="1" applyBorder="1"/>
    <xf numFmtId="166" fontId="0" fillId="0" borderId="9" xfId="0" applyNumberFormat="1" applyBorder="1"/>
    <xf numFmtId="43" fontId="0" fillId="0" borderId="3" xfId="4" applyFont="1" applyBorder="1"/>
    <xf numFmtId="166" fontId="0" fillId="0" borderId="10" xfId="0" applyNumberFormat="1" applyBorder="1"/>
    <xf numFmtId="43" fontId="0" fillId="0" borderId="16" xfId="4" applyFont="1" applyBorder="1"/>
    <xf numFmtId="0" fontId="10" fillId="7" borderId="11" xfId="0" applyFont="1" applyFill="1" applyBorder="1" applyAlignment="1" applyProtection="1">
      <alignment horizontal="center" vertical="center"/>
      <protection locked="0"/>
    </xf>
    <xf numFmtId="0" fontId="10" fillId="7" borderId="4" xfId="0" applyFont="1" applyFill="1" applyBorder="1" applyAlignment="1" applyProtection="1">
      <alignment horizontal="center" vertical="center"/>
      <protection locked="0"/>
    </xf>
    <xf numFmtId="0" fontId="0" fillId="0" borderId="11" xfId="5" applyNumberFormat="1" applyFont="1" applyBorder="1" applyAlignment="1">
      <alignment horizontal="center"/>
    </xf>
    <xf numFmtId="0" fontId="0" fillId="0" borderId="8" xfId="5" applyNumberFormat="1" applyFont="1" applyBorder="1" applyAlignment="1">
      <alignment horizontal="center"/>
    </xf>
    <xf numFmtId="0" fontId="0" fillId="0" borderId="9" xfId="5" applyNumberFormat="1" applyFont="1" applyBorder="1" applyAlignment="1">
      <alignment horizontal="center"/>
    </xf>
    <xf numFmtId="0" fontId="0" fillId="0" borderId="10" xfId="5" applyNumberFormat="1" applyFont="1" applyBorder="1" applyAlignment="1">
      <alignment horizontal="center"/>
    </xf>
    <xf numFmtId="0" fontId="21" fillId="0" borderId="11" xfId="0" applyFont="1" applyBorder="1"/>
    <xf numFmtId="0" fontId="21" fillId="0" borderId="5" xfId="0" applyFont="1" applyBorder="1"/>
    <xf numFmtId="0" fontId="21" fillId="0" borderId="4" xfId="0" applyFont="1" applyBorder="1"/>
    <xf numFmtId="9" fontId="1" fillId="10" borderId="1" xfId="0" applyNumberFormat="1" applyFont="1" applyFill="1" applyBorder="1" applyAlignment="1">
      <alignment horizontal="center"/>
    </xf>
    <xf numFmtId="9" fontId="1" fillId="10" borderId="4" xfId="0" applyNumberFormat="1" applyFont="1" applyFill="1" applyBorder="1" applyAlignment="1">
      <alignment horizontal="center"/>
    </xf>
    <xf numFmtId="0" fontId="0" fillId="0" borderId="0" xfId="0" applyFill="1" applyBorder="1"/>
    <xf numFmtId="1" fontId="13" fillId="6" borderId="17" xfId="6" applyNumberFormat="1" applyAlignment="1">
      <alignment horizontal="center" vertical="center"/>
    </xf>
    <xf numFmtId="0" fontId="15" fillId="0" borderId="4" xfId="0" applyNumberFormat="1" applyFont="1" applyBorder="1" applyAlignment="1">
      <alignment horizontal="center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8" borderId="1" xfId="0" applyFont="1" applyFill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left" vertical="center"/>
      <protection locked="0"/>
    </xf>
    <xf numFmtId="0" fontId="12" fillId="8" borderId="4" xfId="0" applyFont="1" applyFill="1" applyBorder="1" applyAlignment="1" applyProtection="1">
      <alignment horizontal="center" vertical="center"/>
      <protection locked="0"/>
    </xf>
    <xf numFmtId="0" fontId="10" fillId="7" borderId="20" xfId="0" applyFont="1" applyFill="1" applyBorder="1" applyAlignment="1" applyProtection="1">
      <alignment horizontal="center" vertical="center"/>
      <protection locked="0"/>
    </xf>
    <xf numFmtId="0" fontId="12" fillId="0" borderId="20" xfId="0" applyFont="1" applyBorder="1" applyAlignment="1" applyProtection="1">
      <alignment horizontal="left" vertical="center"/>
      <protection locked="0"/>
    </xf>
    <xf numFmtId="0" fontId="12" fillId="8" borderId="20" xfId="0" applyFont="1" applyFill="1" applyBorder="1" applyAlignment="1" applyProtection="1">
      <alignment horizontal="center" vertical="center"/>
      <protection locked="0"/>
    </xf>
    <xf numFmtId="0" fontId="12" fillId="5" borderId="21" xfId="1" applyFont="1" applyFill="1" applyBorder="1" applyAlignment="1" applyProtection="1">
      <alignment horizontal="left" vertical="center"/>
      <protection locked="0"/>
    </xf>
    <xf numFmtId="0" fontId="12" fillId="5" borderId="23" xfId="1" applyFont="1" applyFill="1" applyBorder="1" applyAlignment="1" applyProtection="1">
      <alignment horizontal="left" vertical="center"/>
      <protection locked="0"/>
    </xf>
    <xf numFmtId="0" fontId="20" fillId="0" borderId="23" xfId="0" applyFont="1" applyBorder="1" applyAlignment="1" applyProtection="1">
      <alignment horizontal="center" vertical="center"/>
      <protection locked="0"/>
    </xf>
    <xf numFmtId="0" fontId="12" fillId="0" borderId="23" xfId="0" applyFont="1" applyBorder="1" applyAlignment="1" applyProtection="1">
      <alignment horizontal="left" vertical="center"/>
      <protection locked="0"/>
    </xf>
    <xf numFmtId="0" fontId="10" fillId="7" borderId="25" xfId="0" applyFont="1" applyFill="1" applyBorder="1" applyAlignment="1" applyProtection="1">
      <alignment horizontal="center" vertical="center"/>
      <protection locked="0"/>
    </xf>
    <xf numFmtId="0" fontId="12" fillId="0" borderId="25" xfId="0" applyFont="1" applyBorder="1" applyAlignment="1" applyProtection="1">
      <alignment horizontal="left" vertical="center"/>
      <protection locked="0"/>
    </xf>
    <xf numFmtId="0" fontId="12" fillId="8" borderId="25" xfId="0" applyFont="1" applyFill="1" applyBorder="1" applyAlignment="1" applyProtection="1">
      <alignment horizontal="center" vertical="center"/>
      <protection locked="0"/>
    </xf>
    <xf numFmtId="0" fontId="12" fillId="0" borderId="26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12" fillId="0" borderId="11" xfId="0" applyFont="1" applyBorder="1" applyAlignment="1" applyProtection="1">
      <alignment horizontal="left" vertical="center"/>
      <protection locked="0"/>
    </xf>
    <xf numFmtId="0" fontId="12" fillId="8" borderId="11" xfId="0" applyFont="1" applyFill="1" applyBorder="1" applyAlignment="1" applyProtection="1">
      <alignment horizontal="center" vertical="center"/>
      <protection locked="0"/>
    </xf>
    <xf numFmtId="0" fontId="12" fillId="0" borderId="40" xfId="0" applyFont="1" applyBorder="1" applyAlignment="1" applyProtection="1">
      <alignment horizontal="left" vertical="center"/>
      <protection locked="0"/>
    </xf>
    <xf numFmtId="0" fontId="12" fillId="0" borderId="41" xfId="0" applyFont="1" applyBorder="1" applyAlignment="1" applyProtection="1">
      <alignment horizontal="left" vertical="center"/>
      <protection locked="0"/>
    </xf>
    <xf numFmtId="0" fontId="19" fillId="12" borderId="0" xfId="0" applyFont="1" applyFill="1" applyAlignment="1">
      <alignment horizontal="center"/>
    </xf>
    <xf numFmtId="0" fontId="15" fillId="0" borderId="1" xfId="0" applyFont="1" applyBorder="1" applyAlignment="1">
      <alignment horizontal="center"/>
    </xf>
    <xf numFmtId="165" fontId="0" fillId="0" borderId="1" xfId="5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15" fillId="0" borderId="4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/>
    <xf numFmtId="0" fontId="30" fillId="0" borderId="0" xfId="0" applyFont="1" applyAlignment="1">
      <alignment vertical="center"/>
    </xf>
    <xf numFmtId="0" fontId="31" fillId="0" borderId="0" xfId="0" applyFont="1"/>
    <xf numFmtId="0" fontId="32" fillId="0" borderId="0" xfId="0" applyFont="1" applyAlignment="1">
      <alignment vertical="center"/>
    </xf>
    <xf numFmtId="14" fontId="33" fillId="13" borderId="39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Border="1" applyProtection="1">
      <protection locked="0"/>
    </xf>
    <xf numFmtId="0" fontId="0" fillId="0" borderId="8" xfId="0" applyBorder="1" applyProtection="1"/>
    <xf numFmtId="0" fontId="0" fillId="0" borderId="12" xfId="0" applyBorder="1" applyProtection="1"/>
    <xf numFmtId="0" fontId="9" fillId="0" borderId="12" xfId="0" applyFont="1" applyBorder="1" applyProtection="1"/>
    <xf numFmtId="0" fontId="0" fillId="0" borderId="12" xfId="0" applyBorder="1" applyAlignment="1" applyProtection="1">
      <alignment horizontal="center"/>
    </xf>
    <xf numFmtId="0" fontId="0" fillId="0" borderId="13" xfId="0" applyBorder="1" applyProtection="1"/>
    <xf numFmtId="0" fontId="0" fillId="0" borderId="0" xfId="0" applyProtection="1"/>
    <xf numFmtId="0" fontId="0" fillId="0" borderId="9" xfId="0" applyBorder="1" applyProtection="1"/>
    <xf numFmtId="0" fontId="0" fillId="0" borderId="0" xfId="0" applyBorder="1" applyProtection="1"/>
    <xf numFmtId="0" fontId="0" fillId="0" borderId="0" xfId="0" applyBorder="1" applyAlignment="1" applyProtection="1">
      <alignment horizontal="center"/>
    </xf>
    <xf numFmtId="0" fontId="9" fillId="0" borderId="0" xfId="0" applyFont="1" applyBorder="1" applyProtection="1"/>
    <xf numFmtId="0" fontId="0" fillId="0" borderId="3" xfId="0" applyBorder="1" applyProtection="1"/>
    <xf numFmtId="0" fontId="17" fillId="0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14" fillId="0" borderId="0" xfId="0" applyFont="1" applyFill="1" applyBorder="1" applyProtection="1"/>
    <xf numFmtId="0" fontId="1" fillId="2" borderId="9" xfId="0" applyFont="1" applyFill="1" applyBorder="1" applyProtection="1"/>
    <xf numFmtId="0" fontId="0" fillId="2" borderId="0" xfId="0" applyFill="1" applyBorder="1" applyProtection="1"/>
    <xf numFmtId="0" fontId="1" fillId="2" borderId="0" xfId="0" applyFont="1" applyFill="1" applyBorder="1" applyAlignment="1" applyProtection="1">
      <alignment horizontal="center"/>
    </xf>
    <xf numFmtId="0" fontId="26" fillId="0" borderId="0" xfId="0" applyFont="1" applyBorder="1" applyAlignment="1" applyProtection="1">
      <alignment horizontal="right"/>
    </xf>
    <xf numFmtId="1" fontId="0" fillId="0" borderId="15" xfId="0" applyNumberFormat="1" applyBorder="1" applyAlignment="1" applyProtection="1">
      <alignment vertical="center"/>
    </xf>
    <xf numFmtId="0" fontId="25" fillId="12" borderId="5" xfId="0" applyFont="1" applyFill="1" applyBorder="1" applyAlignment="1" applyProtection="1">
      <alignment horizontal="center" vertical="center" wrapText="1"/>
    </xf>
    <xf numFmtId="0" fontId="25" fillId="12" borderId="3" xfId="0" applyFont="1" applyFill="1" applyBorder="1" applyAlignment="1" applyProtection="1">
      <alignment horizontal="center" vertical="center" wrapText="1"/>
    </xf>
    <xf numFmtId="0" fontId="25" fillId="12" borderId="5" xfId="0" applyFont="1" applyFill="1" applyBorder="1" applyAlignment="1" applyProtection="1">
      <alignment horizontal="center" vertical="center"/>
    </xf>
    <xf numFmtId="0" fontId="9" fillId="0" borderId="0" xfId="0" applyFont="1" applyProtection="1"/>
    <xf numFmtId="0" fontId="12" fillId="2" borderId="20" xfId="0" applyFont="1" applyFill="1" applyBorder="1" applyProtection="1"/>
    <xf numFmtId="0" fontId="20" fillId="2" borderId="34" xfId="0" applyFont="1" applyFill="1" applyBorder="1" applyAlignment="1" applyProtection="1">
      <alignment horizontal="center" vertical="center"/>
    </xf>
    <xf numFmtId="0" fontId="27" fillId="2" borderId="34" xfId="0" applyFont="1" applyFill="1" applyBorder="1" applyAlignment="1" applyProtection="1">
      <alignment horizontal="center" vertical="center"/>
    </xf>
    <xf numFmtId="0" fontId="3" fillId="0" borderId="0" xfId="0" applyFont="1" applyProtection="1"/>
    <xf numFmtId="0" fontId="12" fillId="2" borderId="1" xfId="0" applyFont="1" applyFill="1" applyBorder="1" applyProtection="1"/>
    <xf numFmtId="0" fontId="20" fillId="2" borderId="35" xfId="0" applyFont="1" applyFill="1" applyBorder="1" applyAlignment="1" applyProtection="1">
      <alignment horizontal="center" vertical="center"/>
    </xf>
    <xf numFmtId="0" fontId="27" fillId="2" borderId="35" xfId="0" applyFont="1" applyFill="1" applyBorder="1" applyAlignment="1" applyProtection="1">
      <alignment horizontal="center" vertical="center"/>
    </xf>
    <xf numFmtId="0" fontId="28" fillId="2" borderId="35" xfId="0" applyFont="1" applyFill="1" applyBorder="1" applyAlignment="1" applyProtection="1">
      <alignment horizontal="center" vertical="center"/>
    </xf>
    <xf numFmtId="0" fontId="12" fillId="2" borderId="11" xfId="0" applyFont="1" applyFill="1" applyBorder="1" applyProtection="1"/>
    <xf numFmtId="0" fontId="20" fillId="2" borderId="42" xfId="0" applyFont="1" applyFill="1" applyBorder="1" applyAlignment="1" applyProtection="1">
      <alignment horizontal="center" vertical="center"/>
    </xf>
    <xf numFmtId="0" fontId="27" fillId="2" borderId="43" xfId="0" applyFont="1" applyFill="1" applyBorder="1" applyAlignment="1" applyProtection="1">
      <alignment horizontal="center" vertical="center"/>
    </xf>
    <xf numFmtId="164" fontId="12" fillId="2" borderId="20" xfId="0" applyNumberFormat="1" applyFont="1" applyFill="1" applyBorder="1" applyAlignment="1" applyProtection="1">
      <alignment horizontal="center" vertical="center"/>
    </xf>
    <xf numFmtId="164" fontId="12" fillId="2" borderId="1" xfId="0" applyNumberFormat="1" applyFont="1" applyFill="1" applyBorder="1" applyAlignment="1" applyProtection="1">
      <alignment horizontal="center" vertical="center"/>
    </xf>
    <xf numFmtId="164" fontId="12" fillId="2" borderId="25" xfId="0" applyNumberFormat="1" applyFont="1" applyFill="1" applyBorder="1" applyAlignment="1" applyProtection="1">
      <alignment horizontal="center" vertical="center"/>
    </xf>
    <xf numFmtId="0" fontId="20" fillId="2" borderId="36" xfId="0" applyFont="1" applyFill="1" applyBorder="1" applyAlignment="1" applyProtection="1">
      <alignment horizontal="center" vertical="center"/>
    </xf>
    <xf numFmtId="0" fontId="27" fillId="2" borderId="37" xfId="0" applyFont="1" applyFill="1" applyBorder="1" applyAlignment="1" applyProtection="1">
      <alignment horizontal="center" vertical="center"/>
    </xf>
    <xf numFmtId="164" fontId="12" fillId="2" borderId="4" xfId="0" applyNumberFormat="1" applyFont="1" applyFill="1" applyBorder="1" applyAlignment="1" applyProtection="1">
      <alignment horizontal="center" vertical="center"/>
    </xf>
    <xf numFmtId="0" fontId="20" fillId="2" borderId="38" xfId="0" applyFont="1" applyFill="1" applyBorder="1" applyAlignment="1" applyProtection="1">
      <alignment horizontal="center" vertical="center"/>
    </xf>
    <xf numFmtId="0" fontId="27" fillId="2" borderId="38" xfId="0" applyFont="1" applyFill="1" applyBorder="1" applyAlignment="1" applyProtection="1">
      <alignment horizontal="center" vertical="center"/>
    </xf>
    <xf numFmtId="164" fontId="12" fillId="2" borderId="11" xfId="0" applyNumberFormat="1" applyFont="1" applyFill="1" applyBorder="1" applyAlignment="1" applyProtection="1">
      <alignment horizontal="center" vertical="center"/>
    </xf>
    <xf numFmtId="0" fontId="1" fillId="0" borderId="9" xfId="0" applyFont="1" applyBorder="1" applyProtection="1"/>
    <xf numFmtId="0" fontId="0" fillId="0" borderId="0" xfId="0" applyFont="1" applyBorder="1" applyProtection="1"/>
    <xf numFmtId="0" fontId="7" fillId="0" borderId="0" xfId="0" quotePrefix="1" applyFont="1" applyBorder="1" applyProtection="1"/>
    <xf numFmtId="0" fontId="9" fillId="0" borderId="0" xfId="0" quotePrefix="1" applyFont="1" applyBorder="1" applyProtection="1"/>
    <xf numFmtId="0" fontId="0" fillId="0" borderId="10" xfId="0" applyBorder="1" applyProtection="1"/>
    <xf numFmtId="0" fontId="0" fillId="0" borderId="15" xfId="0" applyBorder="1" applyProtection="1"/>
    <xf numFmtId="0" fontId="9" fillId="0" borderId="15" xfId="0" applyFont="1" applyBorder="1" applyProtection="1"/>
    <xf numFmtId="0" fontId="0" fillId="0" borderId="15" xfId="0" applyBorder="1" applyAlignment="1" applyProtection="1">
      <alignment horizontal="center"/>
    </xf>
    <xf numFmtId="0" fontId="0" fillId="0" borderId="16" xfId="0" applyBorder="1" applyProtection="1"/>
    <xf numFmtId="0" fontId="12" fillId="2" borderId="25" xfId="0" applyFont="1" applyFill="1" applyBorder="1" applyProtection="1"/>
    <xf numFmtId="0" fontId="35" fillId="0" borderId="0" xfId="0" applyFont="1"/>
    <xf numFmtId="0" fontId="0" fillId="0" borderId="0" xfId="0" applyAlignment="1">
      <alignment horizontal="center"/>
    </xf>
    <xf numFmtId="0" fontId="8" fillId="0" borderId="0" xfId="0" applyFont="1" applyBorder="1" applyAlignment="1" applyProtection="1">
      <alignment horizontal="center"/>
    </xf>
    <xf numFmtId="0" fontId="0" fillId="0" borderId="0" xfId="0" quotePrefix="1" applyAlignment="1">
      <alignment horizontal="center"/>
    </xf>
    <xf numFmtId="0" fontId="18" fillId="0" borderId="0" xfId="0" quotePrefix="1" applyFont="1" applyAlignment="1">
      <alignment horizontal="center"/>
    </xf>
    <xf numFmtId="0" fontId="11" fillId="0" borderId="0" xfId="0" applyFont="1" applyAlignment="1">
      <alignment horizontal="left"/>
    </xf>
    <xf numFmtId="0" fontId="34" fillId="0" borderId="0" xfId="0" applyFont="1"/>
    <xf numFmtId="0" fontId="0" fillId="0" borderId="0" xfId="0" applyAlignment="1">
      <alignment horizontal="right"/>
    </xf>
    <xf numFmtId="0" fontId="0" fillId="0" borderId="0" xfId="0" applyAlignment="1" applyProtection="1">
      <alignment horizontal="right"/>
    </xf>
    <xf numFmtId="0" fontId="45" fillId="0" borderId="0" xfId="0" applyFont="1" applyFill="1" applyAlignment="1"/>
    <xf numFmtId="0" fontId="0" fillId="0" borderId="0" xfId="0" applyFont="1"/>
    <xf numFmtId="0" fontId="31" fillId="0" borderId="0" xfId="0" applyFont="1" applyAlignment="1">
      <alignment horizontal="center"/>
    </xf>
    <xf numFmtId="0" fontId="31" fillId="0" borderId="0" xfId="0" applyFont="1" applyFill="1"/>
    <xf numFmtId="0" fontId="31" fillId="0" borderId="0" xfId="0" applyFont="1" applyProtection="1"/>
    <xf numFmtId="14" fontId="12" fillId="0" borderId="1" xfId="0" applyNumberFormat="1" applyFont="1" applyBorder="1" applyAlignment="1" applyProtection="1">
      <alignment horizontal="center" vertical="center"/>
      <protection locked="0"/>
    </xf>
    <xf numFmtId="14" fontId="12" fillId="0" borderId="4" xfId="0" applyNumberFormat="1" applyFont="1" applyBorder="1" applyAlignment="1" applyProtection="1">
      <alignment horizontal="center" vertical="center"/>
      <protection locked="0"/>
    </xf>
    <xf numFmtId="14" fontId="12" fillId="0" borderId="25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center"/>
    </xf>
    <xf numFmtId="0" fontId="12" fillId="0" borderId="4" xfId="0" applyFont="1" applyBorder="1" applyAlignment="1" applyProtection="1">
      <alignment horizontal="center" vertical="center"/>
      <protection locked="0"/>
    </xf>
    <xf numFmtId="0" fontId="20" fillId="0" borderId="0" xfId="0" applyFont="1"/>
    <xf numFmtId="0" fontId="1" fillId="0" borderId="0" xfId="0" applyFont="1"/>
    <xf numFmtId="0" fontId="48" fillId="0" borderId="0" xfId="0" applyFont="1" applyFill="1"/>
    <xf numFmtId="0" fontId="51" fillId="0" borderId="0" xfId="7" applyFont="1"/>
    <xf numFmtId="0" fontId="0" fillId="0" borderId="1" xfId="0" applyFont="1" applyBorder="1" applyAlignment="1" applyProtection="1">
      <alignment horizontal="left" vertical="center"/>
      <protection locked="0"/>
    </xf>
    <xf numFmtId="0" fontId="0" fillId="5" borderId="23" xfId="1" applyFont="1" applyFill="1" applyBorder="1" applyAlignment="1" applyProtection="1">
      <alignment horizontal="left" vertical="center"/>
      <protection locked="0"/>
    </xf>
    <xf numFmtId="0" fontId="0" fillId="0" borderId="23" xfId="0" applyFont="1" applyBorder="1" applyAlignment="1" applyProtection="1">
      <alignment horizontal="left" vertical="center"/>
      <protection locked="0"/>
    </xf>
    <xf numFmtId="164" fontId="31" fillId="2" borderId="1" xfId="0" applyNumberFormat="1" applyFont="1" applyFill="1" applyBorder="1" applyAlignment="1" applyProtection="1">
      <alignment horizontal="center" vertical="center"/>
    </xf>
    <xf numFmtId="0" fontId="31" fillId="2" borderId="1" xfId="0" applyFont="1" applyFill="1" applyBorder="1" applyAlignment="1" applyProtection="1">
      <alignment horizontal="center" vertical="center"/>
    </xf>
    <xf numFmtId="0" fontId="24" fillId="3" borderId="14" xfId="0" applyFont="1" applyFill="1" applyBorder="1" applyAlignment="1" applyProtection="1">
      <alignment vertical="center"/>
    </xf>
    <xf numFmtId="0" fontId="24" fillId="3" borderId="6" xfId="0" applyFont="1" applyFill="1" applyBorder="1" applyAlignment="1" applyProtection="1">
      <alignment vertical="center"/>
    </xf>
    <xf numFmtId="0" fontId="24" fillId="3" borderId="7" xfId="0" applyFont="1" applyFill="1" applyBorder="1" applyAlignment="1" applyProtection="1">
      <alignment vertical="center"/>
    </xf>
    <xf numFmtId="0" fontId="24" fillId="3" borderId="6" xfId="0" applyFont="1" applyFill="1" applyBorder="1" applyAlignment="1" applyProtection="1">
      <alignment horizontal="center" vertical="center"/>
    </xf>
    <xf numFmtId="0" fontId="31" fillId="0" borderId="20" xfId="0" applyFont="1" applyBorder="1" applyAlignment="1" applyProtection="1">
      <alignment horizontal="left" vertical="center"/>
      <protection locked="0"/>
    </xf>
    <xf numFmtId="0" fontId="31" fillId="0" borderId="1" xfId="0" applyFont="1" applyBorder="1" applyAlignment="1" applyProtection="1">
      <alignment horizontal="left" vertical="center"/>
      <protection locked="0"/>
    </xf>
    <xf numFmtId="0" fontId="31" fillId="0" borderId="11" xfId="0" applyFont="1" applyBorder="1" applyAlignment="1" applyProtection="1">
      <alignment horizontal="left" vertical="center"/>
      <protection locked="0"/>
    </xf>
    <xf numFmtId="0" fontId="31" fillId="0" borderId="25" xfId="0" applyFont="1" applyBorder="1" applyAlignment="1" applyProtection="1">
      <alignment horizontal="left" vertical="center"/>
      <protection locked="0"/>
    </xf>
    <xf numFmtId="0" fontId="31" fillId="0" borderId="4" xfId="0" applyFont="1" applyBorder="1" applyAlignment="1" applyProtection="1">
      <alignment horizontal="left" vertical="center"/>
      <protection locked="0"/>
    </xf>
    <xf numFmtId="0" fontId="52" fillId="0" borderId="0" xfId="0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31" fillId="0" borderId="0" xfId="0" applyFont="1" applyBorder="1" applyAlignment="1" applyProtection="1">
      <alignment horizontal="left"/>
      <protection locked="0"/>
    </xf>
    <xf numFmtId="0" fontId="31" fillId="2" borderId="4" xfId="0" applyFont="1" applyFill="1" applyBorder="1" applyAlignment="1" applyProtection="1">
      <alignment horizontal="center" vertical="center"/>
    </xf>
    <xf numFmtId="164" fontId="31" fillId="2" borderId="4" xfId="0" applyNumberFormat="1" applyFont="1" applyFill="1" applyBorder="1" applyAlignment="1" applyProtection="1">
      <alignment horizontal="center" vertical="center"/>
    </xf>
    <xf numFmtId="0" fontId="31" fillId="2" borderId="25" xfId="0" applyFont="1" applyFill="1" applyBorder="1" applyAlignment="1" applyProtection="1">
      <alignment horizontal="center" vertical="center"/>
    </xf>
    <xf numFmtId="164" fontId="31" fillId="2" borderId="25" xfId="0" applyNumberFormat="1" applyFont="1" applyFill="1" applyBorder="1" applyAlignment="1" applyProtection="1">
      <alignment horizontal="center" vertical="center"/>
    </xf>
    <xf numFmtId="0" fontId="12" fillId="2" borderId="20" xfId="0" applyFont="1" applyFill="1" applyBorder="1" applyAlignment="1" applyProtection="1">
      <alignment horizontal="center"/>
    </xf>
    <xf numFmtId="0" fontId="12" fillId="2" borderId="1" xfId="0" applyFont="1" applyFill="1" applyBorder="1" applyAlignment="1" applyProtection="1">
      <alignment horizontal="center"/>
    </xf>
    <xf numFmtId="0" fontId="12" fillId="2" borderId="11" xfId="0" applyFont="1" applyFill="1" applyBorder="1" applyAlignment="1" applyProtection="1">
      <alignment horizontal="center"/>
    </xf>
    <xf numFmtId="0" fontId="25" fillId="12" borderId="11" xfId="0" applyFont="1" applyFill="1" applyBorder="1" applyAlignment="1" applyProtection="1">
      <alignment horizontal="center" vertical="center"/>
    </xf>
    <xf numFmtId="0" fontId="39" fillId="0" borderId="0" xfId="0" quotePrefix="1" applyFont="1" applyAlignment="1">
      <alignment horizontal="left"/>
    </xf>
    <xf numFmtId="0" fontId="41" fillId="0" borderId="0" xfId="0" quotePrefix="1" applyFont="1" applyAlignment="1">
      <alignment horizontal="left"/>
    </xf>
    <xf numFmtId="0" fontId="42" fillId="12" borderId="1" xfId="0" applyFont="1" applyFill="1" applyBorder="1" applyAlignment="1">
      <alignment horizontal="center"/>
    </xf>
    <xf numFmtId="0" fontId="44" fillId="9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0" fontId="43" fillId="12" borderId="0" xfId="0" applyFont="1" applyFill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0" fillId="13" borderId="1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8" fillId="0" borderId="0" xfId="0" quotePrefix="1" applyFont="1" applyAlignment="1">
      <alignment horizontal="left"/>
    </xf>
    <xf numFmtId="0" fontId="0" fillId="11" borderId="1" xfId="0" applyFill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0" fillId="14" borderId="1" xfId="0" applyFill="1" applyBorder="1" applyAlignment="1">
      <alignment horizontal="center"/>
    </xf>
    <xf numFmtId="0" fontId="35" fillId="0" borderId="0" xfId="0" applyFont="1" applyAlignment="1">
      <alignment horizontal="center"/>
    </xf>
    <xf numFmtId="0" fontId="10" fillId="6" borderId="29" xfId="2" applyFont="1" applyBorder="1" applyAlignment="1" applyProtection="1">
      <alignment horizontal="center" vertical="center"/>
    </xf>
    <xf numFmtId="0" fontId="10" fillId="6" borderId="30" xfId="2" applyFont="1" applyBorder="1" applyAlignment="1" applyProtection="1">
      <alignment horizontal="center" vertical="center"/>
    </xf>
    <xf numFmtId="0" fontId="10" fillId="6" borderId="31" xfId="2" applyFont="1" applyBorder="1" applyAlignment="1" applyProtection="1">
      <alignment horizontal="center" vertical="center"/>
    </xf>
    <xf numFmtId="1" fontId="23" fillId="2" borderId="32" xfId="0" applyNumberFormat="1" applyFont="1" applyFill="1" applyBorder="1" applyAlignment="1" applyProtection="1">
      <alignment horizontal="center" vertical="center"/>
    </xf>
    <xf numFmtId="1" fontId="23" fillId="2" borderId="14" xfId="0" applyNumberFormat="1" applyFont="1" applyFill="1" applyBorder="1" applyAlignment="1" applyProtection="1">
      <alignment horizontal="center" vertical="center"/>
    </xf>
    <xf numFmtId="1" fontId="23" fillId="2" borderId="33" xfId="0" applyNumberFormat="1" applyFont="1" applyFill="1" applyBorder="1" applyAlignment="1" applyProtection="1">
      <alignment horizontal="center" vertical="center"/>
    </xf>
    <xf numFmtId="0" fontId="23" fillId="2" borderId="5" xfId="0" applyFont="1" applyFill="1" applyBorder="1" applyAlignment="1" applyProtection="1">
      <alignment horizontal="center" vertical="center"/>
    </xf>
    <xf numFmtId="0" fontId="23" fillId="2" borderId="27" xfId="0" applyFont="1" applyFill="1" applyBorder="1" applyAlignment="1" applyProtection="1">
      <alignment horizontal="center" vertical="center"/>
    </xf>
    <xf numFmtId="0" fontId="23" fillId="2" borderId="28" xfId="0" applyFont="1" applyFill="1" applyBorder="1" applyAlignment="1" applyProtection="1">
      <alignment horizontal="center" vertical="center"/>
    </xf>
    <xf numFmtId="164" fontId="12" fillId="2" borderId="19" xfId="0" applyNumberFormat="1" applyFont="1" applyFill="1" applyBorder="1" applyAlignment="1" applyProtection="1">
      <alignment horizontal="center" vertical="center"/>
    </xf>
    <xf numFmtId="164" fontId="12" fillId="2" borderId="22" xfId="0" applyNumberFormat="1" applyFont="1" applyFill="1" applyBorder="1" applyAlignment="1" applyProtection="1">
      <alignment horizontal="center" vertical="center"/>
    </xf>
    <xf numFmtId="164" fontId="12" fillId="2" borderId="24" xfId="0" applyNumberFormat="1" applyFont="1" applyFill="1" applyBorder="1" applyAlignment="1" applyProtection="1">
      <alignment horizontal="center" vertical="center"/>
    </xf>
    <xf numFmtId="1" fontId="16" fillId="0" borderId="0" xfId="4" applyNumberFormat="1" applyFont="1" applyFill="1" applyBorder="1" applyAlignment="1" applyProtection="1">
      <alignment horizontal="center" vertical="center"/>
    </xf>
    <xf numFmtId="1" fontId="23" fillId="2" borderId="8" xfId="0" applyNumberFormat="1" applyFont="1" applyFill="1" applyBorder="1" applyAlignment="1" applyProtection="1">
      <alignment horizontal="center" vertical="center"/>
    </xf>
    <xf numFmtId="0" fontId="24" fillId="3" borderId="14" xfId="0" applyFont="1" applyFill="1" applyBorder="1" applyAlignment="1" applyProtection="1">
      <alignment horizontal="center" vertical="center"/>
    </xf>
    <xf numFmtId="0" fontId="24" fillId="3" borderId="6" xfId="0" applyFont="1" applyFill="1" applyBorder="1" applyAlignment="1" applyProtection="1">
      <alignment horizontal="center" vertical="center"/>
    </xf>
    <xf numFmtId="0" fontId="24" fillId="3" borderId="7" xfId="0" applyFont="1" applyFill="1" applyBorder="1" applyAlignment="1" applyProtection="1">
      <alignment horizontal="center" vertical="center"/>
    </xf>
    <xf numFmtId="9" fontId="22" fillId="11" borderId="12" xfId="0" applyNumberFormat="1" applyFont="1" applyFill="1" applyBorder="1" applyAlignment="1">
      <alignment horizontal="center" vertical="center"/>
    </xf>
    <xf numFmtId="9" fontId="22" fillId="11" borderId="13" xfId="0" applyNumberFormat="1" applyFont="1" applyFill="1" applyBorder="1" applyAlignment="1">
      <alignment horizontal="center" vertical="center"/>
    </xf>
    <xf numFmtId="9" fontId="22" fillId="11" borderId="0" xfId="0" applyNumberFormat="1" applyFont="1" applyFill="1" applyBorder="1" applyAlignment="1">
      <alignment horizontal="center" vertical="center"/>
    </xf>
    <xf numFmtId="9" fontId="22" fillId="11" borderId="3" xfId="0" applyNumberFormat="1" applyFont="1" applyFill="1" applyBorder="1" applyAlignment="1">
      <alignment horizontal="center" vertical="center"/>
    </xf>
    <xf numFmtId="9" fontId="22" fillId="11" borderId="15" xfId="0" applyNumberFormat="1" applyFont="1" applyFill="1" applyBorder="1" applyAlignment="1">
      <alignment horizontal="center" vertical="center"/>
    </xf>
    <xf numFmtId="9" fontId="22" fillId="11" borderId="16" xfId="0" applyNumberFormat="1" applyFont="1" applyFill="1" applyBorder="1" applyAlignment="1">
      <alignment horizontal="center" vertical="center"/>
    </xf>
    <xf numFmtId="1" fontId="22" fillId="11" borderId="11" xfId="4" applyNumberFormat="1" applyFont="1" applyFill="1" applyBorder="1" applyAlignment="1">
      <alignment horizontal="center" vertical="center"/>
    </xf>
    <xf numFmtId="1" fontId="22" fillId="11" borderId="5" xfId="4" applyNumberFormat="1" applyFont="1" applyFill="1" applyBorder="1" applyAlignment="1">
      <alignment horizontal="center" vertical="center"/>
    </xf>
    <xf numFmtId="1" fontId="22" fillId="11" borderId="4" xfId="4" applyNumberFormat="1" applyFont="1" applyFill="1" applyBorder="1" applyAlignment="1">
      <alignment horizontal="center" vertical="center"/>
    </xf>
    <xf numFmtId="9" fontId="22" fillId="11" borderId="8" xfId="0" applyNumberFormat="1" applyFont="1" applyFill="1" applyBorder="1" applyAlignment="1">
      <alignment horizontal="center" vertical="center"/>
    </xf>
    <xf numFmtId="9" fontId="22" fillId="11" borderId="9" xfId="0" applyNumberFormat="1" applyFont="1" applyFill="1" applyBorder="1" applyAlignment="1">
      <alignment horizontal="center" vertical="center"/>
    </xf>
    <xf numFmtId="9" fontId="22" fillId="11" borderId="10" xfId="0" applyNumberFormat="1" applyFont="1" applyFill="1" applyBorder="1" applyAlignment="1">
      <alignment horizontal="center" vertical="center"/>
    </xf>
  </cellXfs>
  <cellStyles count="8">
    <cellStyle name="Calculation" xfId="2" builtinId="22"/>
    <cellStyle name="Comma" xfId="4" builtinId="3"/>
    <cellStyle name="Good" xfId="1" builtinId="26"/>
    <cellStyle name="Hyperlink" xfId="7" builtinId="8"/>
    <cellStyle name="Normal" xfId="0" builtinId="0"/>
    <cellStyle name="Normal 4" xfId="3" xr:uid="{00000000-0005-0000-0000-000003000000}"/>
    <cellStyle name="Output" xfId="6" builtinId="21"/>
    <cellStyle name="Percent" xfId="5" builtinId="5"/>
  </cellStyles>
  <dxfs count="51">
    <dxf>
      <font>
        <color rgb="FFFFC000"/>
      </font>
      <fill>
        <patternFill>
          <bgColor theme="9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C000"/>
      </font>
      <fill>
        <patternFill>
          <bgColor theme="9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C000"/>
      </font>
      <fill>
        <patternFill>
          <bgColor theme="9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C000"/>
      </font>
      <fill>
        <patternFill>
          <bgColor theme="9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C000"/>
      </font>
      <fill>
        <patternFill>
          <bgColor theme="9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C000"/>
      </font>
      <fill>
        <patternFill>
          <bgColor theme="9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C000"/>
      </font>
      <fill>
        <patternFill>
          <bgColor theme="9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theme="0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color rgb="FFFF0000"/>
      </font>
      <fill>
        <patternFill>
          <fgColor rgb="FFFF0000"/>
          <bgColor rgb="FFFF0000"/>
        </patternFill>
      </fill>
    </dxf>
    <dxf>
      <font>
        <color theme="9"/>
      </font>
      <fill>
        <patternFill>
          <bgColor theme="9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9"/>
      </font>
      <fill>
        <patternFill>
          <fgColor theme="9"/>
          <bgColor theme="9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theme="0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9"/>
      </font>
      <fill>
        <patternFill>
          <bgColor theme="9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theme="9"/>
      </font>
      <fill>
        <patternFill>
          <bgColor theme="9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theme="9"/>
      </font>
      <fill>
        <patternFill>
          <bgColor theme="9"/>
        </patternFill>
      </fill>
    </dxf>
    <dxf>
      <font>
        <color rgb="FFFF0000"/>
      </font>
      <fill>
        <patternFill>
          <fgColor rgb="FFFF0000"/>
          <bgColor rgb="FFFF0000"/>
        </patternFill>
      </fill>
    </dxf>
    <dxf>
      <font>
        <color theme="9"/>
      </font>
      <fill>
        <patternFill>
          <bgColor theme="9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9"/>
      </font>
      <fill>
        <patternFill>
          <fgColor theme="9"/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403413</xdr:colOff>
      <xdr:row>23</xdr:row>
      <xdr:rowOff>123264</xdr:rowOff>
    </xdr:from>
    <xdr:to>
      <xdr:col>29</xdr:col>
      <xdr:colOff>104777</xdr:colOff>
      <xdr:row>53</xdr:row>
      <xdr:rowOff>88540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A66EB693-D098-4A29-3DCB-1062A03B9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87237" y="5490882"/>
          <a:ext cx="8090646" cy="5081384"/>
        </a:xfrm>
        <a:prstGeom prst="rect">
          <a:avLst/>
        </a:prstGeom>
        <a:ln cmpd="dbl">
          <a:solidFill>
            <a:schemeClr val="tx1"/>
          </a:solidFill>
        </a:ln>
      </xdr:spPr>
    </xdr:pic>
    <xdr:clientData/>
  </xdr:twoCellAnchor>
  <xdr:twoCellAnchor editAs="oneCell">
    <xdr:from>
      <xdr:col>14</xdr:col>
      <xdr:colOff>388936</xdr:colOff>
      <xdr:row>54</xdr:row>
      <xdr:rowOff>89647</xdr:rowOff>
    </xdr:from>
    <xdr:to>
      <xdr:col>29</xdr:col>
      <xdr:colOff>140736</xdr:colOff>
      <xdr:row>76</xdr:row>
      <xdr:rowOff>622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BE767D94-3477-8DA1-B5EA-A2FDECD5E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72760" y="10724029"/>
          <a:ext cx="8131557" cy="3776382"/>
        </a:xfrm>
        <a:prstGeom prst="rect">
          <a:avLst/>
        </a:prstGeom>
        <a:ln cmpd="dbl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1598083</xdr:colOff>
      <xdr:row>58</xdr:row>
      <xdr:rowOff>137583</xdr:rowOff>
    </xdr:from>
    <xdr:to>
      <xdr:col>3</xdr:col>
      <xdr:colOff>2117</xdr:colOff>
      <xdr:row>61</xdr:row>
      <xdr:rowOff>14817</xdr:rowOff>
    </xdr:to>
    <xdr:pic>
      <xdr:nvPicPr>
        <xdr:cNvPr id="18" name="Graphic 17" descr="Comment Important with solid fill">
          <a:extLst>
            <a:ext uri="{FF2B5EF4-FFF2-40B4-BE49-F238E27FC236}">
              <a16:creationId xmlns:a16="http://schemas.microsoft.com/office/drawing/2014/main" id="{FA499EF7-0D6C-73D3-8E6A-A20B35754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598083" y="10699750"/>
          <a:ext cx="512234" cy="512234"/>
        </a:xfrm>
        <a:prstGeom prst="rect">
          <a:avLst/>
        </a:prstGeom>
      </xdr:spPr>
    </xdr:pic>
    <xdr:clientData/>
  </xdr:twoCellAnchor>
  <xdr:twoCellAnchor editAs="oneCell">
    <xdr:from>
      <xdr:col>0</xdr:col>
      <xdr:colOff>1608666</xdr:colOff>
      <xdr:row>53</xdr:row>
      <xdr:rowOff>95250</xdr:rowOff>
    </xdr:from>
    <xdr:to>
      <xdr:col>3</xdr:col>
      <xdr:colOff>3175</xdr:colOff>
      <xdr:row>55</xdr:row>
      <xdr:rowOff>173567</xdr:rowOff>
    </xdr:to>
    <xdr:pic>
      <xdr:nvPicPr>
        <xdr:cNvPr id="19" name="Graphic 18" descr="Comment Important with solid fill">
          <a:extLst>
            <a:ext uri="{FF2B5EF4-FFF2-40B4-BE49-F238E27FC236}">
              <a16:creationId xmlns:a16="http://schemas.microsoft.com/office/drawing/2014/main" id="{3D54BCF2-B98C-4FA9-AB46-8A74B3F19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1608666" y="9757833"/>
          <a:ext cx="512234" cy="512234"/>
        </a:xfrm>
        <a:prstGeom prst="rect">
          <a:avLst/>
        </a:prstGeom>
      </xdr:spPr>
    </xdr:pic>
    <xdr:clientData/>
  </xdr:twoCellAnchor>
  <xdr:twoCellAnchor editAs="oneCell">
    <xdr:from>
      <xdr:col>0</xdr:col>
      <xdr:colOff>1608666</xdr:colOff>
      <xdr:row>69</xdr:row>
      <xdr:rowOff>84667</xdr:rowOff>
    </xdr:from>
    <xdr:to>
      <xdr:col>3</xdr:col>
      <xdr:colOff>3175</xdr:colOff>
      <xdr:row>72</xdr:row>
      <xdr:rowOff>25401</xdr:rowOff>
    </xdr:to>
    <xdr:pic>
      <xdr:nvPicPr>
        <xdr:cNvPr id="2" name="Graphic 1" descr="Comment Important with solid fill">
          <a:extLst>
            <a:ext uri="{FF2B5EF4-FFF2-40B4-BE49-F238E27FC236}">
              <a16:creationId xmlns:a16="http://schemas.microsoft.com/office/drawing/2014/main" id="{6F83210C-BCD7-48DF-B699-76B5DFB20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608666" y="12414250"/>
          <a:ext cx="512234" cy="5122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269081</xdr:colOff>
      <xdr:row>0</xdr:row>
      <xdr:rowOff>99763</xdr:rowOff>
    </xdr:from>
    <xdr:to>
      <xdr:col>5</xdr:col>
      <xdr:colOff>701818</xdr:colOff>
      <xdr:row>4</xdr:row>
      <xdr:rowOff>203813</xdr:rowOff>
    </xdr:to>
    <xdr:pic macro="[0]!ToggleColumnsVisibility"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081" y="99763"/>
          <a:ext cx="5171425" cy="913675"/>
        </a:xfrm>
        <a:prstGeom prst="rect">
          <a:avLst/>
        </a:prstGeom>
      </xdr:spPr>
    </xdr:pic>
    <xdr:clientData/>
  </xdr:twoCellAnchor>
  <xdr:twoCellAnchor editAs="oneCell">
    <xdr:from>
      <xdr:col>18</xdr:col>
      <xdr:colOff>1272936</xdr:colOff>
      <xdr:row>0</xdr:row>
      <xdr:rowOff>87863</xdr:rowOff>
    </xdr:from>
    <xdr:to>
      <xdr:col>18</xdr:col>
      <xdr:colOff>2993137</xdr:colOff>
      <xdr:row>6</xdr:row>
      <xdr:rowOff>123455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2586" y="87863"/>
          <a:ext cx="1720201" cy="14167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40232</xdr:rowOff>
    </xdr:from>
    <xdr:to>
      <xdr:col>5</xdr:col>
      <xdr:colOff>696915</xdr:colOff>
      <xdr:row>4</xdr:row>
      <xdr:rowOff>144282</xdr:rowOff>
    </xdr:to>
    <xdr:pic macro="[0]!ToggleColumnsVisibility2">
      <xdr:nvPicPr>
        <xdr:cNvPr id="2" name="Picture 1">
          <a:extLst>
            <a:ext uri="{FF2B5EF4-FFF2-40B4-BE49-F238E27FC236}">
              <a16:creationId xmlns:a16="http://schemas.microsoft.com/office/drawing/2014/main" id="{6F6FEBA8-96D2-4CC5-AE78-43FABB7FA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40232"/>
          <a:ext cx="5174195" cy="913675"/>
        </a:xfrm>
        <a:prstGeom prst="rect">
          <a:avLst/>
        </a:prstGeom>
      </xdr:spPr>
    </xdr:pic>
    <xdr:clientData/>
  </xdr:twoCellAnchor>
  <xdr:twoCellAnchor editAs="oneCell">
    <xdr:from>
      <xdr:col>18</xdr:col>
      <xdr:colOff>1272936</xdr:colOff>
      <xdr:row>0</xdr:row>
      <xdr:rowOff>87863</xdr:rowOff>
    </xdr:from>
    <xdr:to>
      <xdr:col>18</xdr:col>
      <xdr:colOff>2993137</xdr:colOff>
      <xdr:row>6</xdr:row>
      <xdr:rowOff>123455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B0052A-6B83-45C4-B093-5F12325D2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27836" y="87863"/>
          <a:ext cx="1720201" cy="14167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habs\Documents\al%20nawras%204x40'%20fr\Gate%20In%20-%20Gate%20Ou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ucking"/>
      <sheetName val="LISTS"/>
    </sheetNames>
    <sheetDataSet>
      <sheetData sheetId="0"/>
      <sheetData sheetId="1">
        <row r="2">
          <cell r="D2" t="str">
            <v>20' DV</v>
          </cell>
        </row>
        <row r="3">
          <cell r="D3" t="str">
            <v>40' DV</v>
          </cell>
        </row>
        <row r="4">
          <cell r="D4" t="str">
            <v>45' DV</v>
          </cell>
        </row>
        <row r="5">
          <cell r="D5" t="str">
            <v>20' FR</v>
          </cell>
        </row>
        <row r="6">
          <cell r="D6" t="str">
            <v>40' FR</v>
          </cell>
        </row>
        <row r="7">
          <cell r="D7" t="str">
            <v>20' OT</v>
          </cell>
        </row>
        <row r="8">
          <cell r="D8" t="str">
            <v>40' OT</v>
          </cell>
        </row>
        <row r="9">
          <cell r="D9" t="str">
            <v>40' HC</v>
          </cell>
        </row>
        <row r="10">
          <cell r="D10" t="str">
            <v>45' HC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sse-officers@om.steinweg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DFAD2-4141-422D-B6E6-44C431C0C19F}">
  <sheetPr codeName="Sheet2">
    <tabColor rgb="FFFF0000"/>
  </sheetPr>
  <dimension ref="B2:AC83"/>
  <sheetViews>
    <sheetView showGridLines="0" showRowColHeaders="0" tabSelected="1" zoomScale="90" zoomScaleNormal="90" workbookViewId="0"/>
  </sheetViews>
  <sheetFormatPr defaultRowHeight="15" x14ac:dyDescent="0.25"/>
  <cols>
    <col min="1" max="1" width="1.42578125" customWidth="1"/>
    <col min="2" max="2" width="2.85546875" customWidth="1"/>
    <col min="3" max="3" width="4.7109375" customWidth="1"/>
    <col min="4" max="4" width="9.7109375" customWidth="1"/>
    <col min="15" max="15" width="4.7109375" customWidth="1"/>
    <col min="16" max="16" width="1.85546875" customWidth="1"/>
  </cols>
  <sheetData>
    <row r="2" spans="2:29" ht="26.25" x14ac:dyDescent="0.4">
      <c r="B2" s="198" t="s">
        <v>138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</row>
    <row r="4" spans="2:29" ht="18.75" x14ac:dyDescent="0.3">
      <c r="B4" s="196" t="s">
        <v>139</v>
      </c>
      <c r="C4" s="196"/>
      <c r="D4" s="196"/>
      <c r="E4" s="196"/>
    </row>
    <row r="5" spans="2:29" x14ac:dyDescent="0.25">
      <c r="N5" s="87"/>
    </row>
    <row r="6" spans="2:29" x14ac:dyDescent="0.25">
      <c r="B6" s="146">
        <v>1</v>
      </c>
      <c r="D6" s="87" t="s">
        <v>227</v>
      </c>
      <c r="E6" s="151"/>
      <c r="F6" s="151"/>
      <c r="G6" s="151"/>
      <c r="H6" s="151"/>
      <c r="I6" s="151"/>
      <c r="J6" s="151"/>
      <c r="K6" s="151"/>
      <c r="N6" s="87"/>
      <c r="O6" s="146">
        <v>6</v>
      </c>
      <c r="P6" s="87"/>
      <c r="Q6" s="87" t="s">
        <v>197</v>
      </c>
      <c r="R6" s="87"/>
    </row>
    <row r="7" spans="2:29" x14ac:dyDescent="0.25">
      <c r="B7" s="146"/>
      <c r="D7" s="87" t="s">
        <v>223</v>
      </c>
      <c r="E7" s="151"/>
      <c r="F7" s="151"/>
      <c r="G7" s="151"/>
      <c r="H7" s="151"/>
      <c r="I7" s="151"/>
      <c r="J7" s="151"/>
      <c r="K7" s="151"/>
      <c r="N7" s="87"/>
      <c r="O7" s="146"/>
      <c r="P7" s="87"/>
      <c r="Q7" s="87" t="s">
        <v>194</v>
      </c>
    </row>
    <row r="8" spans="2:29" x14ac:dyDescent="0.25">
      <c r="B8" s="146"/>
      <c r="D8" s="87" t="s">
        <v>224</v>
      </c>
      <c r="E8" s="151"/>
      <c r="F8" s="151"/>
      <c r="G8" s="151"/>
      <c r="H8" s="151"/>
      <c r="I8" s="151"/>
      <c r="J8" s="151"/>
      <c r="K8" s="151"/>
      <c r="N8" s="87"/>
      <c r="O8" s="146"/>
      <c r="P8" s="87"/>
      <c r="Q8" s="87" t="s">
        <v>195</v>
      </c>
    </row>
    <row r="9" spans="2:29" x14ac:dyDescent="0.25">
      <c r="D9" s="167" t="s">
        <v>226</v>
      </c>
      <c r="N9" s="87"/>
    </row>
    <row r="10" spans="2:29" x14ac:dyDescent="0.25">
      <c r="N10" s="87"/>
      <c r="O10" s="156">
        <v>7</v>
      </c>
      <c r="P10" s="87"/>
      <c r="Q10" s="87" t="s">
        <v>204</v>
      </c>
      <c r="R10" s="87"/>
    </row>
    <row r="11" spans="2:29" x14ac:dyDescent="0.25">
      <c r="B11" s="146">
        <v>2</v>
      </c>
      <c r="D11" t="s">
        <v>142</v>
      </c>
      <c r="N11" s="87"/>
      <c r="O11" s="156"/>
      <c r="P11" s="87"/>
      <c r="Q11" s="87"/>
      <c r="R11" s="87"/>
    </row>
    <row r="12" spans="2:29" x14ac:dyDescent="0.25">
      <c r="B12" s="146"/>
      <c r="D12" t="s">
        <v>170</v>
      </c>
      <c r="N12" s="87"/>
      <c r="O12" s="156">
        <v>8</v>
      </c>
      <c r="P12" s="87"/>
      <c r="Q12" s="87" t="s">
        <v>205</v>
      </c>
      <c r="R12" s="87"/>
    </row>
    <row r="13" spans="2:29" x14ac:dyDescent="0.25">
      <c r="B13" s="146"/>
      <c r="N13" s="87"/>
      <c r="O13" s="87"/>
      <c r="P13" s="87"/>
      <c r="Q13" s="87"/>
      <c r="R13" s="87"/>
    </row>
    <row r="14" spans="2:29" x14ac:dyDescent="0.25">
      <c r="B14" s="146">
        <v>3</v>
      </c>
      <c r="D14" t="s">
        <v>143</v>
      </c>
      <c r="N14" s="87"/>
      <c r="O14" s="156">
        <v>9</v>
      </c>
      <c r="P14" s="87"/>
      <c r="Q14" s="87" t="s">
        <v>179</v>
      </c>
      <c r="R14" s="87"/>
    </row>
    <row r="15" spans="2:29" x14ac:dyDescent="0.25">
      <c r="B15" s="146"/>
      <c r="D15" t="s">
        <v>192</v>
      </c>
      <c r="N15" s="87"/>
      <c r="O15" s="87"/>
      <c r="P15" s="87"/>
      <c r="Q15" s="87"/>
      <c r="R15" s="87"/>
    </row>
    <row r="16" spans="2:29" x14ac:dyDescent="0.25">
      <c r="B16" s="146"/>
      <c r="O16" s="156">
        <v>10</v>
      </c>
      <c r="P16" s="87"/>
      <c r="Q16" s="87" t="s">
        <v>181</v>
      </c>
      <c r="R16" s="87"/>
    </row>
    <row r="17" spans="2:22" x14ac:dyDescent="0.25">
      <c r="B17" s="146">
        <v>4</v>
      </c>
      <c r="C17" s="87"/>
      <c r="D17" t="s">
        <v>171</v>
      </c>
      <c r="O17" s="87"/>
      <c r="P17" s="87"/>
      <c r="Q17" s="87" t="s">
        <v>182</v>
      </c>
      <c r="R17" s="87"/>
    </row>
    <row r="18" spans="2:22" x14ac:dyDescent="0.25">
      <c r="B18" s="146"/>
      <c r="C18" s="87"/>
      <c r="D18" t="s">
        <v>141</v>
      </c>
      <c r="O18" s="87"/>
      <c r="P18" s="87"/>
      <c r="Q18" s="87"/>
      <c r="R18" s="87"/>
    </row>
    <row r="19" spans="2:22" x14ac:dyDescent="0.25">
      <c r="B19" s="146"/>
      <c r="C19" s="87"/>
      <c r="O19" s="156">
        <v>11</v>
      </c>
      <c r="P19" s="87"/>
      <c r="Q19" s="87" t="s">
        <v>180</v>
      </c>
      <c r="R19" s="87"/>
    </row>
    <row r="20" spans="2:22" x14ac:dyDescent="0.25">
      <c r="B20">
        <v>5</v>
      </c>
      <c r="D20" s="157" t="s">
        <v>196</v>
      </c>
      <c r="E20" s="87"/>
      <c r="F20" s="87"/>
    </row>
    <row r="21" spans="2:22" x14ac:dyDescent="0.25">
      <c r="D21" s="157" t="s">
        <v>193</v>
      </c>
      <c r="E21" s="87"/>
      <c r="F21" s="87"/>
    </row>
    <row r="22" spans="2:22" x14ac:dyDescent="0.25">
      <c r="B22" s="146"/>
    </row>
    <row r="23" spans="2:22" ht="18.75" x14ac:dyDescent="0.3">
      <c r="B23" s="196" t="s">
        <v>140</v>
      </c>
      <c r="C23" s="196"/>
      <c r="D23" s="196"/>
      <c r="E23" s="196"/>
      <c r="F23" s="196"/>
      <c r="G23" s="196"/>
      <c r="H23" s="196"/>
    </row>
    <row r="24" spans="2:22" x14ac:dyDescent="0.25">
      <c r="B24" s="146"/>
      <c r="C24" s="138"/>
    </row>
    <row r="25" spans="2:22" x14ac:dyDescent="0.25">
      <c r="B25" s="150" t="s">
        <v>145</v>
      </c>
      <c r="C25" s="138"/>
    </row>
    <row r="26" spans="2:22" ht="6.75" customHeight="1" x14ac:dyDescent="0.25">
      <c r="B26" s="147"/>
      <c r="C26" s="138"/>
    </row>
    <row r="27" spans="2:22" x14ac:dyDescent="0.25">
      <c r="B27" s="146"/>
      <c r="C27" t="s">
        <v>146</v>
      </c>
    </row>
    <row r="28" spans="2:22" x14ac:dyDescent="0.25">
      <c r="B28" s="146"/>
      <c r="D28" t="s">
        <v>221</v>
      </c>
    </row>
    <row r="29" spans="2:22" x14ac:dyDescent="0.25">
      <c r="B29" s="146"/>
      <c r="D29" t="s">
        <v>222</v>
      </c>
    </row>
    <row r="30" spans="2:22" x14ac:dyDescent="0.25">
      <c r="B30" s="146"/>
      <c r="V30" s="138"/>
    </row>
    <row r="31" spans="2:22" x14ac:dyDescent="0.25">
      <c r="B31" s="150" t="s">
        <v>147</v>
      </c>
      <c r="C31" s="137"/>
    </row>
    <row r="32" spans="2:22" ht="6.75" customHeight="1" x14ac:dyDescent="0.25">
      <c r="B32" s="146"/>
    </row>
    <row r="33" spans="2:14" x14ac:dyDescent="0.25">
      <c r="B33" s="146"/>
      <c r="C33" t="s">
        <v>148</v>
      </c>
    </row>
    <row r="34" spans="2:14" x14ac:dyDescent="0.25">
      <c r="B34" s="146"/>
      <c r="C34" s="207" t="s">
        <v>149</v>
      </c>
      <c r="D34" s="207"/>
    </row>
    <row r="35" spans="2:14" x14ac:dyDescent="0.25">
      <c r="E35" t="s">
        <v>200</v>
      </c>
    </row>
    <row r="36" spans="2:14" x14ac:dyDescent="0.25">
      <c r="E36" t="s">
        <v>201</v>
      </c>
    </row>
    <row r="37" spans="2:14" ht="9" customHeight="1" x14ac:dyDescent="0.25"/>
    <row r="38" spans="2:14" x14ac:dyDescent="0.25">
      <c r="B38" s="6" t="s">
        <v>150</v>
      </c>
    </row>
    <row r="39" spans="2:14" ht="6.75" customHeight="1" x14ac:dyDescent="0.25"/>
    <row r="40" spans="2:14" x14ac:dyDescent="0.25">
      <c r="C40" s="155" t="s">
        <v>202</v>
      </c>
    </row>
    <row r="41" spans="2:14" x14ac:dyDescent="0.25">
      <c r="C41" t="s">
        <v>203</v>
      </c>
    </row>
    <row r="42" spans="2:14" ht="6.75" customHeight="1" x14ac:dyDescent="0.25"/>
    <row r="43" spans="2:14" x14ac:dyDescent="0.25">
      <c r="D43" s="195" t="s">
        <v>91</v>
      </c>
      <c r="E43" s="195"/>
      <c r="F43" s="195"/>
      <c r="G43" s="195" t="s">
        <v>151</v>
      </c>
      <c r="H43" s="195"/>
      <c r="I43" s="195"/>
      <c r="K43" s="195" t="s">
        <v>160</v>
      </c>
      <c r="L43" s="195"/>
      <c r="M43" s="195"/>
      <c r="N43" s="195"/>
    </row>
    <row r="44" spans="2:14" x14ac:dyDescent="0.25">
      <c r="D44" s="197"/>
      <c r="E44" s="197"/>
      <c r="F44" s="197"/>
      <c r="G44" s="197"/>
      <c r="H44" s="197"/>
      <c r="I44" s="197"/>
      <c r="K44" s="202" t="s">
        <v>153</v>
      </c>
      <c r="L44" s="202"/>
      <c r="M44" s="202"/>
      <c r="N44" s="202"/>
    </row>
    <row r="45" spans="2:14" ht="18.75" x14ac:dyDescent="0.3">
      <c r="D45" s="197"/>
      <c r="E45" s="197"/>
      <c r="F45" s="197"/>
      <c r="G45" s="197"/>
      <c r="H45" s="197"/>
      <c r="I45" s="197"/>
      <c r="J45" s="149" t="s">
        <v>152</v>
      </c>
      <c r="K45" s="202"/>
      <c r="L45" s="202"/>
      <c r="M45" s="202"/>
      <c r="N45" s="202"/>
    </row>
    <row r="46" spans="2:14" x14ac:dyDescent="0.25">
      <c r="D46" s="197"/>
      <c r="E46" s="197"/>
      <c r="F46" s="197"/>
      <c r="G46" s="197"/>
      <c r="H46" s="197"/>
      <c r="I46" s="197"/>
      <c r="K46" s="202"/>
      <c r="L46" s="202"/>
      <c r="M46" s="202"/>
      <c r="N46" s="202"/>
    </row>
    <row r="47" spans="2:14" ht="6.75" customHeight="1" x14ac:dyDescent="0.25"/>
    <row r="48" spans="2:14" x14ac:dyDescent="0.25">
      <c r="D48" s="204"/>
      <c r="E48" s="204"/>
      <c r="F48" s="204"/>
      <c r="G48" s="197"/>
      <c r="H48" s="197"/>
      <c r="I48" s="197"/>
      <c r="K48" s="202" t="s">
        <v>156</v>
      </c>
      <c r="L48" s="202"/>
      <c r="M48" s="202"/>
      <c r="N48" s="202"/>
    </row>
    <row r="49" spans="2:14" ht="18.75" x14ac:dyDescent="0.3">
      <c r="D49" s="204"/>
      <c r="E49" s="204"/>
      <c r="F49" s="204"/>
      <c r="G49" s="197"/>
      <c r="H49" s="197"/>
      <c r="I49" s="197"/>
      <c r="J49" s="149" t="s">
        <v>152</v>
      </c>
      <c r="K49" s="202"/>
      <c r="L49" s="202"/>
      <c r="M49" s="202"/>
      <c r="N49" s="202"/>
    </row>
    <row r="50" spans="2:14" x14ac:dyDescent="0.25">
      <c r="D50" s="204"/>
      <c r="E50" s="204"/>
      <c r="F50" s="204"/>
      <c r="G50" s="197"/>
      <c r="H50" s="197"/>
      <c r="I50" s="197"/>
      <c r="K50" s="202"/>
      <c r="L50" s="202"/>
      <c r="M50" s="202"/>
      <c r="N50" s="202"/>
    </row>
    <row r="51" spans="2:14" x14ac:dyDescent="0.25">
      <c r="D51" s="194" t="s">
        <v>159</v>
      </c>
      <c r="E51" s="194"/>
      <c r="F51" s="194"/>
      <c r="G51" s="194"/>
      <c r="H51" s="194"/>
      <c r="I51" s="194"/>
      <c r="J51" s="194"/>
      <c r="K51" s="194"/>
      <c r="L51" s="194"/>
      <c r="M51" s="194"/>
      <c r="N51" s="194"/>
    </row>
    <row r="52" spans="2:14" ht="6.75" customHeight="1" x14ac:dyDescent="0.25"/>
    <row r="53" spans="2:14" x14ac:dyDescent="0.25">
      <c r="D53" s="206"/>
      <c r="E53" s="206"/>
      <c r="F53" s="206"/>
      <c r="G53" s="205" t="s">
        <v>155</v>
      </c>
      <c r="H53" s="205"/>
      <c r="I53" s="205"/>
      <c r="K53" s="201" t="s">
        <v>157</v>
      </c>
      <c r="L53" s="201"/>
      <c r="M53" s="201"/>
      <c r="N53" s="201"/>
    </row>
    <row r="54" spans="2:14" ht="18.75" x14ac:dyDescent="0.3">
      <c r="D54" s="206"/>
      <c r="E54" s="206"/>
      <c r="F54" s="206"/>
      <c r="G54" s="205"/>
      <c r="H54" s="205"/>
      <c r="I54" s="205"/>
      <c r="J54" s="149" t="s">
        <v>152</v>
      </c>
      <c r="K54" s="201"/>
      <c r="L54" s="201"/>
      <c r="M54" s="201"/>
      <c r="N54" s="201"/>
    </row>
    <row r="55" spans="2:14" x14ac:dyDescent="0.25">
      <c r="D55" s="206"/>
      <c r="E55" s="206"/>
      <c r="F55" s="206"/>
      <c r="G55" s="205"/>
      <c r="H55" s="205"/>
      <c r="I55" s="205"/>
      <c r="K55" s="201"/>
      <c r="L55" s="201"/>
      <c r="M55" s="201"/>
      <c r="N55" s="201"/>
    </row>
    <row r="56" spans="2:14" x14ac:dyDescent="0.25">
      <c r="D56" s="203" t="s">
        <v>158</v>
      </c>
      <c r="E56" s="203"/>
      <c r="F56" s="203"/>
      <c r="G56" s="203"/>
      <c r="H56" s="203"/>
      <c r="I56" s="203"/>
      <c r="J56" s="203"/>
      <c r="K56" s="203"/>
      <c r="L56" s="203"/>
      <c r="M56" s="203"/>
      <c r="N56" s="203"/>
    </row>
    <row r="57" spans="2:14" ht="6.75" customHeight="1" x14ac:dyDescent="0.25"/>
    <row r="58" spans="2:14" x14ac:dyDescent="0.25">
      <c r="D58" s="200"/>
      <c r="E58" s="200"/>
      <c r="F58" s="200"/>
      <c r="G58" s="199" t="s">
        <v>154</v>
      </c>
      <c r="H58" s="199"/>
      <c r="I58" s="199"/>
      <c r="K58" s="201" t="s">
        <v>217</v>
      </c>
      <c r="L58" s="201"/>
      <c r="M58" s="201"/>
      <c r="N58" s="201"/>
    </row>
    <row r="59" spans="2:14" ht="18.75" x14ac:dyDescent="0.3">
      <c r="D59" s="200"/>
      <c r="E59" s="200"/>
      <c r="F59" s="200"/>
      <c r="G59" s="199"/>
      <c r="H59" s="199"/>
      <c r="I59" s="199"/>
      <c r="J59" s="149" t="s">
        <v>152</v>
      </c>
      <c r="K59" s="201"/>
      <c r="L59" s="201"/>
      <c r="M59" s="201"/>
      <c r="N59" s="201"/>
    </row>
    <row r="60" spans="2:14" x14ac:dyDescent="0.25">
      <c r="D60" s="200"/>
      <c r="E60" s="200"/>
      <c r="F60" s="200"/>
      <c r="G60" s="199"/>
      <c r="H60" s="199"/>
      <c r="I60" s="199"/>
      <c r="K60" s="201"/>
      <c r="L60" s="201"/>
      <c r="M60" s="201"/>
      <c r="N60" s="201"/>
    </row>
    <row r="61" spans="2:14" ht="15.75" x14ac:dyDescent="0.25">
      <c r="D61" s="193" t="s">
        <v>191</v>
      </c>
      <c r="E61" s="193"/>
      <c r="F61" s="193"/>
      <c r="G61" s="193"/>
      <c r="H61" s="193"/>
      <c r="I61" s="193"/>
      <c r="J61" s="193"/>
      <c r="K61" s="193"/>
      <c r="L61" s="193"/>
      <c r="M61" s="193"/>
      <c r="N61" s="193"/>
    </row>
    <row r="62" spans="2:14" ht="9" customHeight="1" x14ac:dyDescent="0.25"/>
    <row r="63" spans="2:14" x14ac:dyDescent="0.25">
      <c r="B63" s="6" t="s">
        <v>161</v>
      </c>
    </row>
    <row r="64" spans="2:14" ht="6.75" customHeight="1" x14ac:dyDescent="0.25"/>
    <row r="65" spans="2:12" x14ac:dyDescent="0.25">
      <c r="C65" t="s">
        <v>162</v>
      </c>
    </row>
    <row r="66" spans="2:12" ht="6.75" customHeight="1" x14ac:dyDescent="0.25"/>
    <row r="67" spans="2:12" x14ac:dyDescent="0.25">
      <c r="D67" t="s">
        <v>206</v>
      </c>
      <c r="E67" s="148" t="s">
        <v>152</v>
      </c>
      <c r="F67" t="s">
        <v>164</v>
      </c>
    </row>
    <row r="68" spans="2:12" x14ac:dyDescent="0.25">
      <c r="D68" t="s">
        <v>207</v>
      </c>
      <c r="E68" s="148" t="s">
        <v>152</v>
      </c>
      <c r="F68" t="s">
        <v>163</v>
      </c>
    </row>
    <row r="69" spans="2:12" x14ac:dyDescent="0.25">
      <c r="D69" t="s">
        <v>209</v>
      </c>
      <c r="E69" s="148" t="s">
        <v>152</v>
      </c>
      <c r="F69" t="s">
        <v>165</v>
      </c>
    </row>
    <row r="70" spans="2:12" x14ac:dyDescent="0.25">
      <c r="D70" t="s">
        <v>210</v>
      </c>
      <c r="E70" s="148" t="s">
        <v>152</v>
      </c>
      <c r="F70" t="s">
        <v>166</v>
      </c>
    </row>
    <row r="71" spans="2:12" x14ac:dyDescent="0.25">
      <c r="E71" s="148"/>
      <c r="F71" t="s">
        <v>216</v>
      </c>
    </row>
    <row r="72" spans="2:12" x14ac:dyDescent="0.25">
      <c r="D72" s="164" t="s">
        <v>211</v>
      </c>
      <c r="E72" s="148" t="s">
        <v>152</v>
      </c>
      <c r="F72" t="s">
        <v>218</v>
      </c>
    </row>
    <row r="73" spans="2:12" x14ac:dyDescent="0.25">
      <c r="E73" s="148"/>
      <c r="F73" s="164" t="s">
        <v>225</v>
      </c>
      <c r="G73" s="165"/>
      <c r="H73" s="165"/>
      <c r="I73" s="165"/>
      <c r="J73" s="165"/>
      <c r="K73" s="165"/>
      <c r="L73" s="165"/>
    </row>
    <row r="74" spans="2:12" x14ac:dyDescent="0.25">
      <c r="D74" t="s">
        <v>212</v>
      </c>
      <c r="E74" s="148" t="s">
        <v>152</v>
      </c>
      <c r="F74" t="s">
        <v>167</v>
      </c>
    </row>
    <row r="75" spans="2:12" x14ac:dyDescent="0.25">
      <c r="D75" t="s">
        <v>213</v>
      </c>
      <c r="E75" s="148" t="s">
        <v>152</v>
      </c>
      <c r="F75" t="s">
        <v>168</v>
      </c>
    </row>
    <row r="76" spans="2:12" x14ac:dyDescent="0.25">
      <c r="E76" s="148"/>
      <c r="F76" s="151" t="s">
        <v>189</v>
      </c>
      <c r="G76" s="145"/>
      <c r="H76" s="145"/>
      <c r="I76" s="145"/>
      <c r="J76" s="145"/>
      <c r="K76" s="145"/>
      <c r="L76" s="145"/>
    </row>
    <row r="77" spans="2:12" x14ac:dyDescent="0.25">
      <c r="E77" s="148"/>
      <c r="F77" s="151" t="s">
        <v>190</v>
      </c>
      <c r="G77" s="145"/>
      <c r="H77" s="145"/>
      <c r="I77" s="145"/>
      <c r="J77" s="145"/>
      <c r="K77" s="145"/>
      <c r="L77" s="145"/>
    </row>
    <row r="78" spans="2:12" x14ac:dyDescent="0.25">
      <c r="D78" t="s">
        <v>208</v>
      </c>
      <c r="E78" s="148" t="s">
        <v>152</v>
      </c>
      <c r="F78" t="s">
        <v>169</v>
      </c>
    </row>
    <row r="80" spans="2:12" x14ac:dyDescent="0.25">
      <c r="B80" s="6" t="s">
        <v>172</v>
      </c>
    </row>
    <row r="82" spans="3:7" ht="28.5" x14ac:dyDescent="0.45">
      <c r="C82" t="s">
        <v>173</v>
      </c>
      <c r="G82" s="166" t="s">
        <v>174</v>
      </c>
    </row>
    <row r="83" spans="3:7" x14ac:dyDescent="0.25">
      <c r="C83" s="151" t="s">
        <v>175</v>
      </c>
    </row>
  </sheetData>
  <sheetProtection algorithmName="SHA-512" hashValue="6x32Wkje71xnU9+hIlZ0IGncHkLnf8+lp7gNTYvPc8LvbqAxCVCILP9d72X7b3KAPaYqYQ9V4qo8/NwiqJZrsA==" saltValue="00z19Zbf9qeANbiYtTaWIw==" spinCount="100000" sheet="1" selectLockedCells="1" selectUnlockedCells="1"/>
  <mergeCells count="22">
    <mergeCell ref="B2:AC2"/>
    <mergeCell ref="G58:I60"/>
    <mergeCell ref="D58:F60"/>
    <mergeCell ref="K58:N60"/>
    <mergeCell ref="K53:N55"/>
    <mergeCell ref="K48:N50"/>
    <mergeCell ref="D56:N56"/>
    <mergeCell ref="K44:N46"/>
    <mergeCell ref="G48:I50"/>
    <mergeCell ref="D48:F50"/>
    <mergeCell ref="G53:I55"/>
    <mergeCell ref="D53:F55"/>
    <mergeCell ref="C34:D34"/>
    <mergeCell ref="D43:F43"/>
    <mergeCell ref="G43:I43"/>
    <mergeCell ref="D44:F46"/>
    <mergeCell ref="D61:N61"/>
    <mergeCell ref="D51:N51"/>
    <mergeCell ref="K43:N43"/>
    <mergeCell ref="B4:E4"/>
    <mergeCell ref="B23:H23"/>
    <mergeCell ref="G44:I46"/>
  </mergeCells>
  <hyperlinks>
    <hyperlink ref="D9" r:id="rId1" display="mailto:hsse-officers@om.steinweg.com" xr:uid="{6A09AFC2-329C-4A6C-9B37-9A09A3A20E82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C97"/>
  <sheetViews>
    <sheetView showGridLines="0" view="pageBreakPreview" zoomScale="80" zoomScaleNormal="100" zoomScaleSheetLayoutView="80" workbookViewId="0">
      <selection activeCell="D6" sqref="D6"/>
    </sheetView>
  </sheetViews>
  <sheetFormatPr defaultColWidth="8.85546875" defaultRowHeight="15" x14ac:dyDescent="0.25"/>
  <cols>
    <col min="1" max="1" width="11.85546875" style="96" customWidth="1"/>
    <col min="2" max="2" width="13.140625" style="96" customWidth="1"/>
    <col min="3" max="3" width="12.5703125" style="96" customWidth="1"/>
    <col min="4" max="4" width="13.28515625" style="96" customWidth="1"/>
    <col min="5" max="5" width="20.42578125" style="96" customWidth="1"/>
    <col min="6" max="6" width="44.7109375" style="96" customWidth="1"/>
    <col min="7" max="7" width="9.85546875" style="114" customWidth="1"/>
    <col min="8" max="8" width="12.7109375" style="103" hidden="1" customWidth="1"/>
    <col min="9" max="9" width="11.140625" style="103" hidden="1" customWidth="1"/>
    <col min="10" max="10" width="13.85546875" style="103" hidden="1" customWidth="1"/>
    <col min="11" max="11" width="14" style="103" hidden="1" customWidth="1"/>
    <col min="12" max="12" width="27.5703125" style="96" customWidth="1"/>
    <col min="13" max="13" width="25" style="96" customWidth="1"/>
    <col min="14" max="14" width="43.85546875" style="96" customWidth="1"/>
    <col min="15" max="15" width="33.28515625" style="96" customWidth="1"/>
    <col min="16" max="16" width="17.28515625" style="96" customWidth="1"/>
    <col min="17" max="17" width="38" style="96" customWidth="1"/>
    <col min="18" max="18" width="10.85546875" style="103" customWidth="1"/>
    <col min="19" max="19" width="47.28515625" style="96" customWidth="1"/>
    <col min="20" max="16384" width="8.85546875" style="96"/>
  </cols>
  <sheetData>
    <row r="1" spans="1:19" x14ac:dyDescent="0.25">
      <c r="A1" s="91"/>
      <c r="B1" s="92"/>
      <c r="C1" s="92"/>
      <c r="D1" s="92"/>
      <c r="E1" s="92"/>
      <c r="F1" s="92"/>
      <c r="G1" s="93"/>
      <c r="H1" s="94"/>
      <c r="I1" s="94"/>
      <c r="J1" s="94"/>
      <c r="K1" s="94"/>
      <c r="L1" s="92"/>
      <c r="M1" s="92"/>
      <c r="N1" s="92"/>
      <c r="O1" s="92"/>
      <c r="P1" s="92"/>
      <c r="Q1" s="92"/>
      <c r="R1" s="94"/>
      <c r="S1" s="95"/>
    </row>
    <row r="2" spans="1:19" x14ac:dyDescent="0.25">
      <c r="A2" s="97"/>
      <c r="B2" s="98"/>
      <c r="C2" s="98"/>
      <c r="D2" s="98"/>
      <c r="E2" s="98"/>
      <c r="F2" s="99"/>
      <c r="G2" s="100"/>
      <c r="H2" s="99"/>
      <c r="I2" s="99"/>
      <c r="J2" s="99"/>
      <c r="K2" s="99"/>
      <c r="L2" s="98"/>
      <c r="M2" s="98"/>
      <c r="N2" s="98"/>
      <c r="O2" s="98"/>
      <c r="P2" s="98"/>
      <c r="Q2" s="98"/>
      <c r="R2" s="99"/>
      <c r="S2" s="101"/>
    </row>
    <row r="3" spans="1:19" ht="18.75" x14ac:dyDescent="0.25">
      <c r="A3" s="97"/>
      <c r="B3" s="98"/>
      <c r="C3" s="98"/>
      <c r="D3" s="98"/>
      <c r="E3" s="98"/>
      <c r="F3" s="98"/>
      <c r="G3" s="100"/>
      <c r="H3" s="99"/>
      <c r="I3" s="99"/>
      <c r="J3" s="99"/>
      <c r="K3" s="99"/>
      <c r="L3" s="98"/>
      <c r="M3" s="102"/>
      <c r="N3" s="102"/>
      <c r="O3" s="102"/>
      <c r="P3" s="102"/>
      <c r="S3" s="101"/>
    </row>
    <row r="4" spans="1:19" ht="15" customHeight="1" x14ac:dyDescent="0.25">
      <c r="A4" s="97"/>
      <c r="B4" s="98"/>
      <c r="C4" s="98"/>
      <c r="D4" s="98"/>
      <c r="E4" s="98"/>
      <c r="F4" s="98"/>
      <c r="G4" s="100"/>
      <c r="H4" s="99"/>
      <c r="I4" s="99"/>
      <c r="J4" s="99"/>
      <c r="K4" s="99"/>
      <c r="L4" s="98"/>
      <c r="M4" s="220"/>
      <c r="N4" s="104"/>
      <c r="O4" s="105"/>
      <c r="P4" s="105"/>
      <c r="S4" s="101"/>
    </row>
    <row r="5" spans="1:19" ht="29.25" customHeight="1" thickBot="1" x14ac:dyDescent="0.3">
      <c r="A5" s="97"/>
      <c r="B5" s="98"/>
      <c r="C5" s="98"/>
      <c r="D5" s="98"/>
      <c r="E5" s="98"/>
      <c r="F5" s="98"/>
      <c r="G5" s="100"/>
      <c r="H5" s="99"/>
      <c r="I5" s="99"/>
      <c r="J5" s="99"/>
      <c r="K5" s="99"/>
      <c r="L5" s="98"/>
      <c r="M5" s="220"/>
      <c r="N5" s="104"/>
      <c r="O5" s="105"/>
      <c r="P5" s="105"/>
      <c r="S5" s="101"/>
    </row>
    <row r="6" spans="1:19" ht="15.95" customHeight="1" thickBot="1" x14ac:dyDescent="0.3">
      <c r="A6" s="106" t="s">
        <v>219</v>
      </c>
      <c r="B6" s="107"/>
      <c r="C6" s="108" t="s">
        <v>93</v>
      </c>
      <c r="D6" s="89"/>
      <c r="E6" s="109" t="s">
        <v>115</v>
      </c>
      <c r="F6" s="98"/>
      <c r="G6" s="100"/>
      <c r="H6" s="99"/>
      <c r="I6" s="99"/>
      <c r="J6" s="99"/>
      <c r="K6" s="99"/>
      <c r="L6" s="98"/>
      <c r="M6" s="220"/>
      <c r="N6" s="104"/>
      <c r="O6" s="105"/>
      <c r="P6" s="105"/>
      <c r="S6" s="101"/>
    </row>
    <row r="7" spans="1:19" x14ac:dyDescent="0.25">
      <c r="A7" s="97"/>
      <c r="B7" s="98"/>
      <c r="C7" s="98"/>
      <c r="D7" s="98"/>
      <c r="E7" s="98"/>
      <c r="F7" s="98"/>
      <c r="G7" s="100"/>
      <c r="H7" s="99"/>
      <c r="I7" s="99"/>
      <c r="J7" s="99"/>
      <c r="K7" s="99"/>
      <c r="L7" s="110"/>
      <c r="M7" s="98"/>
      <c r="N7" s="98"/>
      <c r="O7" s="98"/>
      <c r="P7" s="98"/>
      <c r="Q7" s="98"/>
      <c r="R7" s="99"/>
      <c r="S7" s="101"/>
    </row>
    <row r="8" spans="1:19" ht="35.25" customHeight="1" x14ac:dyDescent="0.25">
      <c r="A8" s="173" t="s">
        <v>108</v>
      </c>
      <c r="B8" s="174"/>
      <c r="C8" s="174"/>
      <c r="D8" s="174"/>
      <c r="E8" s="174"/>
      <c r="F8" s="174"/>
      <c r="G8" s="174"/>
      <c r="H8" s="176"/>
      <c r="I8" s="176"/>
      <c r="J8" s="176"/>
      <c r="K8" s="176"/>
      <c r="L8" s="174"/>
      <c r="M8" s="174"/>
      <c r="N8" s="174"/>
      <c r="O8" s="174"/>
      <c r="P8" s="174"/>
      <c r="Q8" s="174"/>
      <c r="R8" s="174"/>
      <c r="S8" s="175"/>
    </row>
    <row r="9" spans="1:19" s="114" customFormat="1" ht="32.25" customHeight="1" thickBot="1" x14ac:dyDescent="0.25">
      <c r="A9" s="192" t="s">
        <v>228</v>
      </c>
      <c r="B9" s="111" t="s">
        <v>24</v>
      </c>
      <c r="C9" s="111" t="s">
        <v>14</v>
      </c>
      <c r="D9" s="111" t="s">
        <v>25</v>
      </c>
      <c r="E9" s="111" t="s">
        <v>91</v>
      </c>
      <c r="F9" s="111" t="s">
        <v>92</v>
      </c>
      <c r="G9" s="111" t="s">
        <v>109</v>
      </c>
      <c r="H9" s="111" t="s">
        <v>228</v>
      </c>
      <c r="I9" s="111" t="s">
        <v>229</v>
      </c>
      <c r="J9" s="111" t="s">
        <v>14</v>
      </c>
      <c r="K9" s="111" t="s">
        <v>230</v>
      </c>
      <c r="L9" s="112" t="s">
        <v>16</v>
      </c>
      <c r="M9" s="112" t="s">
        <v>71</v>
      </c>
      <c r="N9" s="112" t="s">
        <v>46</v>
      </c>
      <c r="O9" s="111" t="s">
        <v>0</v>
      </c>
      <c r="P9" s="111" t="s">
        <v>90</v>
      </c>
      <c r="Q9" s="111" t="s">
        <v>72</v>
      </c>
      <c r="R9" s="111" t="s">
        <v>113</v>
      </c>
      <c r="S9" s="113" t="s">
        <v>112</v>
      </c>
    </row>
    <row r="10" spans="1:19" s="118" customFormat="1" ht="15.6" customHeight="1" x14ac:dyDescent="0.25">
      <c r="A10" s="208" t="s">
        <v>93</v>
      </c>
      <c r="B10" s="217">
        <f>$D$6</f>
        <v>0</v>
      </c>
      <c r="C10" s="115" t="s">
        <v>6</v>
      </c>
      <c r="D10" s="63"/>
      <c r="E10" s="211" t="e">
        <f>'30 Cal DP distribution Week'!D45</f>
        <v>#DIV/0!</v>
      </c>
      <c r="F10" s="116" t="str">
        <f>IFERROR(IF(D10&gt;12, "Too many trucks planned!", IF(AND(D10&lt;=12, $E$10&lt;70, ROW()&gt;=14, ROW()&lt;=18), "Spread your trucks better or CSO will contact you!", "")),"")</f>
        <v/>
      </c>
      <c r="G10" s="117" t="s">
        <v>110</v>
      </c>
      <c r="H10" s="172" t="str">
        <f t="shared" ref="H10:H22" si="0">$A$10</f>
        <v>Sunday</v>
      </c>
      <c r="I10" s="171">
        <f t="shared" ref="I10:I22" si="1">$B$10</f>
        <v>0</v>
      </c>
      <c r="J10" s="189" t="s">
        <v>6</v>
      </c>
      <c r="K10" s="63"/>
      <c r="L10" s="177"/>
      <c r="M10" s="177"/>
      <c r="N10" s="177"/>
      <c r="O10" s="65"/>
      <c r="P10" s="159"/>
      <c r="Q10" s="64"/>
      <c r="R10" s="65"/>
      <c r="S10" s="66"/>
    </row>
    <row r="11" spans="1:19" s="118" customFormat="1" ht="15.6" customHeight="1" x14ac:dyDescent="0.25">
      <c r="A11" s="209"/>
      <c r="B11" s="218"/>
      <c r="C11" s="119" t="s">
        <v>5</v>
      </c>
      <c r="D11" s="30"/>
      <c r="E11" s="212"/>
      <c r="F11" s="120" t="str">
        <f t="shared" ref="F11:F22" si="2">IFERROR(IF(D11&gt;12, "Too many trucks planned!", IF(AND(D11&lt;=12, $E$10&lt;70, ROW()&gt;=14, ROW()&lt;=18), "Spread your trucks better or CSO will contact you!", "")),"")</f>
        <v/>
      </c>
      <c r="G11" s="121" t="s">
        <v>110</v>
      </c>
      <c r="H11" s="172" t="str">
        <f t="shared" si="0"/>
        <v>Sunday</v>
      </c>
      <c r="I11" s="171">
        <f t="shared" si="1"/>
        <v>0</v>
      </c>
      <c r="J11" s="190" t="s">
        <v>5</v>
      </c>
      <c r="K11" s="30"/>
      <c r="L11" s="178"/>
      <c r="M11" s="178"/>
      <c r="N11" s="178"/>
      <c r="O11" s="60"/>
      <c r="P11" s="159"/>
      <c r="Q11" s="168"/>
      <c r="R11" s="60"/>
      <c r="S11" s="169"/>
    </row>
    <row r="12" spans="1:19" s="118" customFormat="1" ht="15.6" customHeight="1" x14ac:dyDescent="0.25">
      <c r="A12" s="209"/>
      <c r="B12" s="218"/>
      <c r="C12" s="119" t="s">
        <v>4</v>
      </c>
      <c r="D12" s="30"/>
      <c r="E12" s="212"/>
      <c r="F12" s="120" t="str">
        <f t="shared" si="2"/>
        <v/>
      </c>
      <c r="G12" s="121" t="s">
        <v>110</v>
      </c>
      <c r="H12" s="172" t="str">
        <f t="shared" si="0"/>
        <v>Sunday</v>
      </c>
      <c r="I12" s="171">
        <f t="shared" si="1"/>
        <v>0</v>
      </c>
      <c r="J12" s="190" t="s">
        <v>4</v>
      </c>
      <c r="K12" s="30"/>
      <c r="L12" s="178"/>
      <c r="M12" s="178"/>
      <c r="N12" s="178"/>
      <c r="O12" s="60"/>
      <c r="P12" s="159"/>
      <c r="Q12" s="168"/>
      <c r="R12" s="60"/>
      <c r="S12" s="67"/>
    </row>
    <row r="13" spans="1:19" s="118" customFormat="1" ht="15.6" customHeight="1" x14ac:dyDescent="0.25">
      <c r="A13" s="209"/>
      <c r="B13" s="218"/>
      <c r="C13" s="119" t="s">
        <v>3</v>
      </c>
      <c r="D13" s="30"/>
      <c r="E13" s="212"/>
      <c r="F13" s="120" t="str">
        <f t="shared" si="2"/>
        <v/>
      </c>
      <c r="G13" s="121" t="s">
        <v>110</v>
      </c>
      <c r="H13" s="172" t="str">
        <f t="shared" si="0"/>
        <v>Sunday</v>
      </c>
      <c r="I13" s="171">
        <f t="shared" si="1"/>
        <v>0</v>
      </c>
      <c r="J13" s="190" t="s">
        <v>3</v>
      </c>
      <c r="K13" s="30"/>
      <c r="L13" s="182"/>
      <c r="M13" s="183"/>
      <c r="N13" s="183"/>
      <c r="O13" s="60"/>
      <c r="P13" s="159"/>
      <c r="Q13" s="168"/>
      <c r="R13" s="60"/>
      <c r="S13" s="68"/>
    </row>
    <row r="14" spans="1:19" s="118" customFormat="1" ht="15.6" customHeight="1" x14ac:dyDescent="0.25">
      <c r="A14" s="209"/>
      <c r="B14" s="218"/>
      <c r="C14" s="119" t="s">
        <v>1</v>
      </c>
      <c r="D14" s="30"/>
      <c r="E14" s="212"/>
      <c r="F14" s="120" t="str">
        <f t="shared" si="2"/>
        <v/>
      </c>
      <c r="G14" s="122" t="s">
        <v>111</v>
      </c>
      <c r="H14" s="172" t="str">
        <f t="shared" si="0"/>
        <v>Sunday</v>
      </c>
      <c r="I14" s="171">
        <f t="shared" si="1"/>
        <v>0</v>
      </c>
      <c r="J14" s="190" t="s">
        <v>1</v>
      </c>
      <c r="K14" s="30"/>
      <c r="L14" s="183"/>
      <c r="M14" s="178"/>
      <c r="N14" s="178"/>
      <c r="O14" s="60"/>
      <c r="P14" s="159"/>
      <c r="Q14" s="168"/>
      <c r="R14" s="60"/>
      <c r="S14" s="67"/>
    </row>
    <row r="15" spans="1:19" s="118" customFormat="1" ht="15.6" customHeight="1" x14ac:dyDescent="0.25">
      <c r="A15" s="209"/>
      <c r="B15" s="218"/>
      <c r="C15" s="119" t="s">
        <v>2</v>
      </c>
      <c r="D15" s="30"/>
      <c r="E15" s="212"/>
      <c r="F15" s="120" t="str">
        <f t="shared" si="2"/>
        <v/>
      </c>
      <c r="G15" s="122" t="s">
        <v>111</v>
      </c>
      <c r="H15" s="172" t="str">
        <f t="shared" si="0"/>
        <v>Sunday</v>
      </c>
      <c r="I15" s="171">
        <f t="shared" si="1"/>
        <v>0</v>
      </c>
      <c r="J15" s="190" t="s">
        <v>2</v>
      </c>
      <c r="K15" s="30"/>
      <c r="L15" s="178"/>
      <c r="M15" s="178"/>
      <c r="N15" s="178"/>
      <c r="O15" s="60"/>
      <c r="P15" s="159"/>
      <c r="Q15" s="168"/>
      <c r="R15" s="60"/>
      <c r="S15" s="67"/>
    </row>
    <row r="16" spans="1:19" s="118" customFormat="1" ht="15.6" customHeight="1" x14ac:dyDescent="0.25">
      <c r="A16" s="209"/>
      <c r="B16" s="218"/>
      <c r="C16" s="119" t="s">
        <v>7</v>
      </c>
      <c r="D16" s="30"/>
      <c r="E16" s="212"/>
      <c r="F16" s="120" t="str">
        <f t="shared" si="2"/>
        <v/>
      </c>
      <c r="G16" s="122" t="s">
        <v>111</v>
      </c>
      <c r="H16" s="172" t="str">
        <f t="shared" si="0"/>
        <v>Sunday</v>
      </c>
      <c r="I16" s="171">
        <f t="shared" si="1"/>
        <v>0</v>
      </c>
      <c r="J16" s="190" t="s">
        <v>7</v>
      </c>
      <c r="K16" s="30"/>
      <c r="L16" s="178"/>
      <c r="M16" s="178"/>
      <c r="N16" s="178"/>
      <c r="O16" s="60"/>
      <c r="P16" s="159"/>
      <c r="Q16" s="59"/>
      <c r="R16" s="60"/>
      <c r="S16" s="67"/>
    </row>
    <row r="17" spans="1:19" s="118" customFormat="1" ht="15.6" customHeight="1" x14ac:dyDescent="0.25">
      <c r="A17" s="209"/>
      <c r="B17" s="218"/>
      <c r="C17" s="119" t="s">
        <v>8</v>
      </c>
      <c r="D17" s="30"/>
      <c r="E17" s="212"/>
      <c r="F17" s="120" t="str">
        <f t="shared" si="2"/>
        <v/>
      </c>
      <c r="G17" s="122" t="s">
        <v>111</v>
      </c>
      <c r="H17" s="172" t="str">
        <f t="shared" si="0"/>
        <v>Sunday</v>
      </c>
      <c r="I17" s="171">
        <f t="shared" si="1"/>
        <v>0</v>
      </c>
      <c r="J17" s="190" t="s">
        <v>8</v>
      </c>
      <c r="K17" s="30"/>
      <c r="L17" s="178"/>
      <c r="M17" s="178"/>
      <c r="N17" s="178"/>
      <c r="O17" s="60"/>
      <c r="P17" s="159"/>
      <c r="Q17" s="59"/>
      <c r="R17" s="60"/>
      <c r="S17" s="67"/>
    </row>
    <row r="18" spans="1:19" s="118" customFormat="1" ht="15.6" customHeight="1" x14ac:dyDescent="0.25">
      <c r="A18" s="209"/>
      <c r="B18" s="218"/>
      <c r="C18" s="119" t="s">
        <v>9</v>
      </c>
      <c r="D18" s="30"/>
      <c r="E18" s="212"/>
      <c r="F18" s="120" t="str">
        <f t="shared" si="2"/>
        <v/>
      </c>
      <c r="G18" s="122" t="s">
        <v>111</v>
      </c>
      <c r="H18" s="172" t="str">
        <f t="shared" si="0"/>
        <v>Sunday</v>
      </c>
      <c r="I18" s="171">
        <f t="shared" si="1"/>
        <v>0</v>
      </c>
      <c r="J18" s="190" t="s">
        <v>9</v>
      </c>
      <c r="K18" s="30"/>
      <c r="L18" s="178"/>
      <c r="M18" s="178"/>
      <c r="N18" s="178"/>
      <c r="O18" s="60"/>
      <c r="P18" s="159"/>
      <c r="Q18" s="59"/>
      <c r="R18" s="60"/>
      <c r="S18" s="67"/>
    </row>
    <row r="19" spans="1:19" s="118" customFormat="1" ht="15.6" customHeight="1" x14ac:dyDescent="0.25">
      <c r="A19" s="209"/>
      <c r="B19" s="218"/>
      <c r="C19" s="119" t="s">
        <v>10</v>
      </c>
      <c r="D19" s="30"/>
      <c r="E19" s="212"/>
      <c r="F19" s="120" t="str">
        <f t="shared" si="2"/>
        <v/>
      </c>
      <c r="G19" s="121" t="s">
        <v>110</v>
      </c>
      <c r="H19" s="172" t="str">
        <f t="shared" si="0"/>
        <v>Sunday</v>
      </c>
      <c r="I19" s="171">
        <f t="shared" si="1"/>
        <v>0</v>
      </c>
      <c r="J19" s="190" t="s">
        <v>10</v>
      </c>
      <c r="K19" s="30"/>
      <c r="L19" s="178"/>
      <c r="M19" s="178"/>
      <c r="N19" s="178"/>
      <c r="O19" s="60"/>
      <c r="P19" s="159"/>
      <c r="Q19" s="59"/>
      <c r="R19" s="60"/>
      <c r="S19" s="67"/>
    </row>
    <row r="20" spans="1:19" ht="15.6" customHeight="1" x14ac:dyDescent="0.25">
      <c r="A20" s="209"/>
      <c r="B20" s="218"/>
      <c r="C20" s="119" t="s">
        <v>11</v>
      </c>
      <c r="D20" s="30"/>
      <c r="E20" s="212"/>
      <c r="F20" s="120" t="str">
        <f t="shared" si="2"/>
        <v/>
      </c>
      <c r="G20" s="121" t="s">
        <v>110</v>
      </c>
      <c r="H20" s="172" t="str">
        <f t="shared" si="0"/>
        <v>Sunday</v>
      </c>
      <c r="I20" s="171">
        <f t="shared" si="1"/>
        <v>0</v>
      </c>
      <c r="J20" s="190" t="s">
        <v>11</v>
      </c>
      <c r="K20" s="30"/>
      <c r="L20" s="178"/>
      <c r="M20" s="184"/>
      <c r="N20" s="178"/>
      <c r="O20" s="60"/>
      <c r="P20" s="159"/>
      <c r="Q20" s="168"/>
      <c r="R20" s="60"/>
      <c r="S20" s="69"/>
    </row>
    <row r="21" spans="1:19" ht="15.6" customHeight="1" x14ac:dyDescent="0.25">
      <c r="A21" s="209"/>
      <c r="B21" s="218"/>
      <c r="C21" s="119" t="s">
        <v>12</v>
      </c>
      <c r="D21" s="30"/>
      <c r="E21" s="212"/>
      <c r="F21" s="120" t="str">
        <f t="shared" si="2"/>
        <v/>
      </c>
      <c r="G21" s="121" t="s">
        <v>110</v>
      </c>
      <c r="H21" s="172" t="str">
        <f t="shared" si="0"/>
        <v>Sunday</v>
      </c>
      <c r="I21" s="171">
        <f t="shared" si="1"/>
        <v>0</v>
      </c>
      <c r="J21" s="190" t="s">
        <v>12</v>
      </c>
      <c r="K21" s="30"/>
      <c r="L21" s="178"/>
      <c r="M21" s="178"/>
      <c r="N21" s="178"/>
      <c r="O21" s="60"/>
      <c r="P21" s="159"/>
      <c r="Q21" s="59"/>
      <c r="R21" s="60"/>
      <c r="S21" s="69"/>
    </row>
    <row r="22" spans="1:19" ht="15.6" customHeight="1" thickBot="1" x14ac:dyDescent="0.3">
      <c r="A22" s="210"/>
      <c r="B22" s="218"/>
      <c r="C22" s="123" t="s">
        <v>13</v>
      </c>
      <c r="D22" s="45"/>
      <c r="E22" s="221"/>
      <c r="F22" s="124" t="str">
        <f t="shared" si="2"/>
        <v/>
      </c>
      <c r="G22" s="125" t="s">
        <v>110</v>
      </c>
      <c r="H22" s="187" t="str">
        <f t="shared" si="0"/>
        <v>Sunday</v>
      </c>
      <c r="I22" s="188">
        <f t="shared" si="1"/>
        <v>0</v>
      </c>
      <c r="J22" s="191" t="s">
        <v>13</v>
      </c>
      <c r="K22" s="45"/>
      <c r="L22" s="179"/>
      <c r="M22" s="179"/>
      <c r="N22" s="179"/>
      <c r="O22" s="76"/>
      <c r="P22" s="161"/>
      <c r="Q22" s="75"/>
      <c r="R22" s="76"/>
      <c r="S22" s="77"/>
    </row>
    <row r="23" spans="1:19" ht="15.6" customHeight="1" x14ac:dyDescent="0.25">
      <c r="A23" s="208" t="s">
        <v>94</v>
      </c>
      <c r="B23" s="217">
        <f>$D$6+1</f>
        <v>1</v>
      </c>
      <c r="C23" s="126" t="s">
        <v>6</v>
      </c>
      <c r="D23" s="63"/>
      <c r="E23" s="211" t="e">
        <f>'30 Cal DP distribution Week'!N45</f>
        <v>#DIV/0!</v>
      </c>
      <c r="F23" s="116" t="str">
        <f>IFERROR(IF(D23&gt;12, "Too many trucks planned!", IF(AND(D23&lt;=12, $E$23&lt;70, ROW()&gt;=27, ROW()&lt;=31), "Spread your trucks better or CSO will contact you!", "")),"")</f>
        <v/>
      </c>
      <c r="G23" s="117" t="s">
        <v>110</v>
      </c>
      <c r="H23" s="185" t="str">
        <f t="shared" ref="H23:H35" si="3">$A$23</f>
        <v>Monday</v>
      </c>
      <c r="I23" s="186">
        <f t="shared" ref="I23:I35" si="4">$B$23</f>
        <v>1</v>
      </c>
      <c r="J23" s="126" t="s">
        <v>6</v>
      </c>
      <c r="K23" s="63"/>
      <c r="L23" s="177"/>
      <c r="M23" s="177"/>
      <c r="N23" s="177"/>
      <c r="O23" s="65"/>
      <c r="P23" s="160"/>
      <c r="Q23" s="64"/>
      <c r="R23" s="65"/>
      <c r="S23" s="74"/>
    </row>
    <row r="24" spans="1:19" ht="15.6" customHeight="1" x14ac:dyDescent="0.25">
      <c r="A24" s="209"/>
      <c r="B24" s="218"/>
      <c r="C24" s="127" t="s">
        <v>5</v>
      </c>
      <c r="D24" s="30"/>
      <c r="E24" s="212"/>
      <c r="F24" s="120" t="str">
        <f t="shared" ref="F24:F35" si="5">IFERROR(IF(D24&gt;12, "Too many trucks planned!", IF(AND(D24&lt;=12, $E$23&lt;70, ROW()&gt;=27, ROW()&lt;=31), "Spread your trucks better or CSO will contact you!", "")),"")</f>
        <v/>
      </c>
      <c r="G24" s="121" t="s">
        <v>110</v>
      </c>
      <c r="H24" s="172" t="str">
        <f t="shared" si="3"/>
        <v>Monday</v>
      </c>
      <c r="I24" s="171">
        <f t="shared" si="4"/>
        <v>1</v>
      </c>
      <c r="J24" s="127" t="s">
        <v>5</v>
      </c>
      <c r="K24" s="30"/>
      <c r="L24" s="178"/>
      <c r="M24" s="178"/>
      <c r="N24" s="178"/>
      <c r="O24" s="60"/>
      <c r="P24" s="159"/>
      <c r="Q24" s="168"/>
      <c r="R24" s="60"/>
      <c r="S24" s="170"/>
    </row>
    <row r="25" spans="1:19" ht="15.6" customHeight="1" x14ac:dyDescent="0.25">
      <c r="A25" s="209"/>
      <c r="B25" s="218"/>
      <c r="C25" s="127" t="s">
        <v>4</v>
      </c>
      <c r="D25" s="30"/>
      <c r="E25" s="212"/>
      <c r="F25" s="120" t="str">
        <f t="shared" si="5"/>
        <v/>
      </c>
      <c r="G25" s="121" t="s">
        <v>110</v>
      </c>
      <c r="H25" s="172" t="str">
        <f t="shared" si="3"/>
        <v>Monday</v>
      </c>
      <c r="I25" s="171">
        <f t="shared" si="4"/>
        <v>1</v>
      </c>
      <c r="J25" s="127" t="s">
        <v>4</v>
      </c>
      <c r="K25" s="30"/>
      <c r="L25" s="178"/>
      <c r="M25" s="178"/>
      <c r="N25" s="178"/>
      <c r="O25" s="60"/>
      <c r="P25" s="159"/>
      <c r="Q25" s="59"/>
      <c r="R25" s="60"/>
      <c r="S25" s="69"/>
    </row>
    <row r="26" spans="1:19" ht="15.6" customHeight="1" x14ac:dyDescent="0.25">
      <c r="A26" s="209"/>
      <c r="B26" s="218"/>
      <c r="C26" s="127" t="s">
        <v>3</v>
      </c>
      <c r="D26" s="30"/>
      <c r="E26" s="212"/>
      <c r="F26" s="120" t="str">
        <f t="shared" si="5"/>
        <v/>
      </c>
      <c r="G26" s="121" t="s">
        <v>110</v>
      </c>
      <c r="H26" s="172" t="str">
        <f t="shared" si="3"/>
        <v>Monday</v>
      </c>
      <c r="I26" s="171">
        <f t="shared" si="4"/>
        <v>1</v>
      </c>
      <c r="J26" s="127" t="s">
        <v>3</v>
      </c>
      <c r="K26" s="30"/>
      <c r="L26" s="178"/>
      <c r="M26" s="178"/>
      <c r="N26" s="178"/>
      <c r="O26" s="60"/>
      <c r="P26" s="159"/>
      <c r="Q26" s="59"/>
      <c r="R26" s="60"/>
      <c r="S26" s="69"/>
    </row>
    <row r="27" spans="1:19" ht="15.6" customHeight="1" x14ac:dyDescent="0.25">
      <c r="A27" s="209"/>
      <c r="B27" s="218"/>
      <c r="C27" s="127" t="s">
        <v>1</v>
      </c>
      <c r="D27" s="30"/>
      <c r="E27" s="212"/>
      <c r="F27" s="120" t="str">
        <f t="shared" si="5"/>
        <v/>
      </c>
      <c r="G27" s="122" t="s">
        <v>111</v>
      </c>
      <c r="H27" s="172" t="str">
        <f t="shared" si="3"/>
        <v>Monday</v>
      </c>
      <c r="I27" s="171">
        <f t="shared" si="4"/>
        <v>1</v>
      </c>
      <c r="J27" s="127" t="s">
        <v>1</v>
      </c>
      <c r="K27" s="30"/>
      <c r="L27" s="178"/>
      <c r="M27" s="178"/>
      <c r="N27" s="178"/>
      <c r="O27" s="60"/>
      <c r="P27" s="159"/>
      <c r="Q27" s="168"/>
      <c r="R27" s="60"/>
      <c r="S27" s="170"/>
    </row>
    <row r="28" spans="1:19" ht="15.6" customHeight="1" x14ac:dyDescent="0.25">
      <c r="A28" s="209"/>
      <c r="B28" s="218"/>
      <c r="C28" s="127" t="s">
        <v>2</v>
      </c>
      <c r="D28" s="30"/>
      <c r="E28" s="212"/>
      <c r="F28" s="120" t="str">
        <f t="shared" si="5"/>
        <v/>
      </c>
      <c r="G28" s="122" t="s">
        <v>111</v>
      </c>
      <c r="H28" s="172" t="str">
        <f t="shared" si="3"/>
        <v>Monday</v>
      </c>
      <c r="I28" s="171">
        <f t="shared" si="4"/>
        <v>1</v>
      </c>
      <c r="J28" s="127" t="s">
        <v>2</v>
      </c>
      <c r="K28" s="30"/>
      <c r="L28" s="178"/>
      <c r="M28" s="178"/>
      <c r="N28" s="178"/>
      <c r="O28" s="60"/>
      <c r="P28" s="159"/>
      <c r="Q28" s="59"/>
      <c r="R28" s="60"/>
      <c r="S28" s="69"/>
    </row>
    <row r="29" spans="1:19" ht="15.6" customHeight="1" x14ac:dyDescent="0.25">
      <c r="A29" s="209"/>
      <c r="B29" s="218"/>
      <c r="C29" s="127" t="s">
        <v>7</v>
      </c>
      <c r="D29" s="30"/>
      <c r="E29" s="212"/>
      <c r="F29" s="120" t="str">
        <f t="shared" si="5"/>
        <v/>
      </c>
      <c r="G29" s="122" t="s">
        <v>111</v>
      </c>
      <c r="H29" s="172" t="str">
        <f t="shared" si="3"/>
        <v>Monday</v>
      </c>
      <c r="I29" s="171">
        <f t="shared" si="4"/>
        <v>1</v>
      </c>
      <c r="J29" s="127" t="s">
        <v>7</v>
      </c>
      <c r="K29" s="30"/>
      <c r="L29" s="178"/>
      <c r="M29" s="178"/>
      <c r="N29" s="178"/>
      <c r="O29" s="60"/>
      <c r="P29" s="159"/>
      <c r="Q29" s="59"/>
      <c r="R29" s="60"/>
      <c r="S29" s="69"/>
    </row>
    <row r="30" spans="1:19" ht="15.6" customHeight="1" x14ac:dyDescent="0.25">
      <c r="A30" s="209"/>
      <c r="B30" s="218"/>
      <c r="C30" s="127" t="s">
        <v>8</v>
      </c>
      <c r="D30" s="30"/>
      <c r="E30" s="212"/>
      <c r="F30" s="120" t="str">
        <f t="shared" si="5"/>
        <v/>
      </c>
      <c r="G30" s="122" t="s">
        <v>111</v>
      </c>
      <c r="H30" s="172" t="str">
        <f t="shared" si="3"/>
        <v>Monday</v>
      </c>
      <c r="I30" s="171">
        <f t="shared" si="4"/>
        <v>1</v>
      </c>
      <c r="J30" s="127" t="s">
        <v>8</v>
      </c>
      <c r="K30" s="30"/>
      <c r="L30" s="178"/>
      <c r="M30" s="178"/>
      <c r="N30" s="178"/>
      <c r="O30" s="60"/>
      <c r="P30" s="159"/>
      <c r="Q30" s="59"/>
      <c r="R30" s="60"/>
      <c r="S30" s="69"/>
    </row>
    <row r="31" spans="1:19" ht="15.6" customHeight="1" x14ac:dyDescent="0.25">
      <c r="A31" s="209"/>
      <c r="B31" s="218"/>
      <c r="C31" s="127" t="s">
        <v>9</v>
      </c>
      <c r="D31" s="30"/>
      <c r="E31" s="212"/>
      <c r="F31" s="120" t="str">
        <f t="shared" si="5"/>
        <v/>
      </c>
      <c r="G31" s="122" t="s">
        <v>111</v>
      </c>
      <c r="H31" s="172" t="str">
        <f t="shared" si="3"/>
        <v>Monday</v>
      </c>
      <c r="I31" s="171">
        <f t="shared" si="4"/>
        <v>1</v>
      </c>
      <c r="J31" s="127" t="s">
        <v>9</v>
      </c>
      <c r="K31" s="30"/>
      <c r="L31" s="178"/>
      <c r="M31" s="178"/>
      <c r="N31" s="178"/>
      <c r="O31" s="60"/>
      <c r="P31" s="159"/>
      <c r="Q31" s="59"/>
      <c r="R31" s="60"/>
      <c r="S31" s="69"/>
    </row>
    <row r="32" spans="1:19" ht="15.6" customHeight="1" x14ac:dyDescent="0.25">
      <c r="A32" s="209"/>
      <c r="B32" s="218"/>
      <c r="C32" s="127" t="s">
        <v>10</v>
      </c>
      <c r="D32" s="30"/>
      <c r="E32" s="212"/>
      <c r="F32" s="120" t="str">
        <f t="shared" si="5"/>
        <v/>
      </c>
      <c r="G32" s="121" t="s">
        <v>110</v>
      </c>
      <c r="H32" s="172" t="str">
        <f t="shared" si="3"/>
        <v>Monday</v>
      </c>
      <c r="I32" s="171">
        <f t="shared" si="4"/>
        <v>1</v>
      </c>
      <c r="J32" s="127" t="s">
        <v>10</v>
      </c>
      <c r="K32" s="30"/>
      <c r="L32" s="178"/>
      <c r="M32" s="178"/>
      <c r="N32" s="178"/>
      <c r="O32" s="60"/>
      <c r="P32" s="159"/>
      <c r="Q32" s="59"/>
      <c r="R32" s="60"/>
      <c r="S32" s="69"/>
    </row>
    <row r="33" spans="1:19" ht="15.6" customHeight="1" x14ac:dyDescent="0.25">
      <c r="A33" s="209"/>
      <c r="B33" s="218"/>
      <c r="C33" s="127" t="s">
        <v>11</v>
      </c>
      <c r="D33" s="30"/>
      <c r="E33" s="212"/>
      <c r="F33" s="120" t="str">
        <f t="shared" si="5"/>
        <v/>
      </c>
      <c r="G33" s="121" t="s">
        <v>110</v>
      </c>
      <c r="H33" s="172" t="str">
        <f t="shared" si="3"/>
        <v>Monday</v>
      </c>
      <c r="I33" s="171">
        <f t="shared" si="4"/>
        <v>1</v>
      </c>
      <c r="J33" s="127" t="s">
        <v>11</v>
      </c>
      <c r="K33" s="30"/>
      <c r="L33" s="178"/>
      <c r="M33" s="178"/>
      <c r="N33" s="178"/>
      <c r="O33" s="60"/>
      <c r="P33" s="159"/>
      <c r="Q33" s="59"/>
      <c r="R33" s="60"/>
      <c r="S33" s="69"/>
    </row>
    <row r="34" spans="1:19" ht="15.6" customHeight="1" x14ac:dyDescent="0.25">
      <c r="A34" s="209"/>
      <c r="B34" s="218"/>
      <c r="C34" s="127" t="s">
        <v>12</v>
      </c>
      <c r="D34" s="30"/>
      <c r="E34" s="212"/>
      <c r="F34" s="120" t="str">
        <f t="shared" si="5"/>
        <v/>
      </c>
      <c r="G34" s="121" t="s">
        <v>110</v>
      </c>
      <c r="H34" s="172" t="str">
        <f t="shared" si="3"/>
        <v>Monday</v>
      </c>
      <c r="I34" s="171">
        <f t="shared" si="4"/>
        <v>1</v>
      </c>
      <c r="J34" s="127" t="s">
        <v>12</v>
      </c>
      <c r="K34" s="30"/>
      <c r="L34" s="178"/>
      <c r="M34" s="178"/>
      <c r="N34" s="178"/>
      <c r="O34" s="60"/>
      <c r="P34" s="159"/>
      <c r="Q34" s="59"/>
      <c r="R34" s="60"/>
      <c r="S34" s="69"/>
    </row>
    <row r="35" spans="1:19" ht="15.6" customHeight="1" thickBot="1" x14ac:dyDescent="0.3">
      <c r="A35" s="210"/>
      <c r="B35" s="219"/>
      <c r="C35" s="128" t="s">
        <v>13</v>
      </c>
      <c r="D35" s="70"/>
      <c r="E35" s="213"/>
      <c r="F35" s="129" t="str">
        <f t="shared" si="5"/>
        <v/>
      </c>
      <c r="G35" s="130" t="s">
        <v>110</v>
      </c>
      <c r="H35" s="187" t="str">
        <f t="shared" si="3"/>
        <v>Monday</v>
      </c>
      <c r="I35" s="188">
        <f t="shared" si="4"/>
        <v>1</v>
      </c>
      <c r="J35" s="128" t="s">
        <v>13</v>
      </c>
      <c r="K35" s="70"/>
      <c r="L35" s="180"/>
      <c r="M35" s="180"/>
      <c r="N35" s="180"/>
      <c r="O35" s="72"/>
      <c r="P35" s="161"/>
      <c r="Q35" s="71"/>
      <c r="R35" s="72"/>
      <c r="S35" s="73"/>
    </row>
    <row r="36" spans="1:19" ht="15.6" customHeight="1" x14ac:dyDescent="0.25">
      <c r="A36" s="208" t="s">
        <v>95</v>
      </c>
      <c r="B36" s="218">
        <f>$D$6+2</f>
        <v>2</v>
      </c>
      <c r="C36" s="131" t="s">
        <v>6</v>
      </c>
      <c r="D36" s="46"/>
      <c r="E36" s="214" t="e">
        <f>'30 Cal DP distribution Week'!X45</f>
        <v>#DIV/0!</v>
      </c>
      <c r="F36" s="132" t="str">
        <f>IFERROR(IF(D36&gt;12, "Too many trucks planned!", IF(AND(D36&lt;=12, $E$36&lt;70, ROW()&gt;=40, ROW()&lt;=44), "Spread your trucks better or CSO will contact you!", "")),"")</f>
        <v/>
      </c>
      <c r="G36" s="133" t="s">
        <v>110</v>
      </c>
      <c r="H36" s="185" t="str">
        <f>$A$36</f>
        <v>Tuesday</v>
      </c>
      <c r="I36" s="186">
        <f>$B$36</f>
        <v>2</v>
      </c>
      <c r="J36" s="131" t="s">
        <v>6</v>
      </c>
      <c r="K36" s="46"/>
      <c r="L36" s="181"/>
      <c r="M36" s="181"/>
      <c r="N36" s="181"/>
      <c r="O36" s="62"/>
      <c r="P36" s="160"/>
      <c r="Q36" s="61"/>
      <c r="R36" s="62"/>
      <c r="S36" s="78"/>
    </row>
    <row r="37" spans="1:19" ht="15.6" customHeight="1" x14ac:dyDescent="0.25">
      <c r="A37" s="209"/>
      <c r="B37" s="218"/>
      <c r="C37" s="127" t="s">
        <v>5</v>
      </c>
      <c r="D37" s="30"/>
      <c r="E37" s="214"/>
      <c r="F37" s="120" t="str">
        <f t="shared" ref="F37:F48" si="6">IFERROR(IF(D37&gt;12, "Too many trucks planned!", IF(AND(D37&lt;=12, $E$36&lt;70, ROW()&gt;=40, ROW()&lt;=44), "Spread your trucks better or CSO will contact you!", "")),"")</f>
        <v/>
      </c>
      <c r="G37" s="121" t="s">
        <v>110</v>
      </c>
      <c r="H37" s="172" t="str">
        <f t="shared" ref="H37:H48" si="7">$A$36</f>
        <v>Tuesday</v>
      </c>
      <c r="I37" s="186">
        <f t="shared" ref="I37:I48" si="8">$B$36</f>
        <v>2</v>
      </c>
      <c r="J37" s="127" t="s">
        <v>5</v>
      </c>
      <c r="K37" s="30"/>
      <c r="L37" s="178"/>
      <c r="M37" s="178"/>
      <c r="N37" s="178"/>
      <c r="O37" s="60"/>
      <c r="P37" s="159"/>
      <c r="Q37" s="59"/>
      <c r="R37" s="60"/>
      <c r="S37" s="69"/>
    </row>
    <row r="38" spans="1:19" ht="15.6" customHeight="1" x14ac:dyDescent="0.25">
      <c r="A38" s="209"/>
      <c r="B38" s="218"/>
      <c r="C38" s="127" t="s">
        <v>4</v>
      </c>
      <c r="D38" s="30"/>
      <c r="E38" s="214"/>
      <c r="F38" s="120" t="str">
        <f t="shared" si="6"/>
        <v/>
      </c>
      <c r="G38" s="121" t="s">
        <v>110</v>
      </c>
      <c r="H38" s="172" t="str">
        <f t="shared" si="7"/>
        <v>Tuesday</v>
      </c>
      <c r="I38" s="186">
        <f t="shared" si="8"/>
        <v>2</v>
      </c>
      <c r="J38" s="127" t="s">
        <v>4</v>
      </c>
      <c r="K38" s="30"/>
      <c r="L38" s="178"/>
      <c r="M38" s="178"/>
      <c r="N38" s="178"/>
      <c r="O38" s="60"/>
      <c r="P38" s="159"/>
      <c r="Q38" s="59"/>
      <c r="R38" s="60"/>
      <c r="S38" s="69"/>
    </row>
    <row r="39" spans="1:19" ht="15.6" customHeight="1" x14ac:dyDescent="0.25">
      <c r="A39" s="209"/>
      <c r="B39" s="218"/>
      <c r="C39" s="127" t="s">
        <v>3</v>
      </c>
      <c r="D39" s="30"/>
      <c r="E39" s="214"/>
      <c r="F39" s="120" t="str">
        <f t="shared" si="6"/>
        <v/>
      </c>
      <c r="G39" s="121" t="s">
        <v>110</v>
      </c>
      <c r="H39" s="172" t="str">
        <f t="shared" si="7"/>
        <v>Tuesday</v>
      </c>
      <c r="I39" s="186">
        <f t="shared" si="8"/>
        <v>2</v>
      </c>
      <c r="J39" s="127" t="s">
        <v>3</v>
      </c>
      <c r="K39" s="30"/>
      <c r="L39" s="178"/>
      <c r="M39" s="178"/>
      <c r="N39" s="178"/>
      <c r="O39" s="60"/>
      <c r="P39" s="159"/>
      <c r="Q39" s="59"/>
      <c r="R39" s="60"/>
      <c r="S39" s="69"/>
    </row>
    <row r="40" spans="1:19" ht="15.6" customHeight="1" x14ac:dyDescent="0.25">
      <c r="A40" s="209"/>
      <c r="B40" s="218"/>
      <c r="C40" s="127" t="s">
        <v>1</v>
      </c>
      <c r="D40" s="30"/>
      <c r="E40" s="214"/>
      <c r="F40" s="120" t="str">
        <f t="shared" si="6"/>
        <v/>
      </c>
      <c r="G40" s="122" t="s">
        <v>111</v>
      </c>
      <c r="H40" s="172" t="str">
        <f t="shared" si="7"/>
        <v>Tuesday</v>
      </c>
      <c r="I40" s="186">
        <f t="shared" si="8"/>
        <v>2</v>
      </c>
      <c r="J40" s="127" t="s">
        <v>1</v>
      </c>
      <c r="K40" s="30"/>
      <c r="L40" s="178"/>
      <c r="M40" s="178"/>
      <c r="N40" s="178"/>
      <c r="O40" s="60"/>
      <c r="P40" s="159"/>
      <c r="Q40" s="59"/>
      <c r="R40" s="60"/>
      <c r="S40" s="69"/>
    </row>
    <row r="41" spans="1:19" ht="15.6" customHeight="1" x14ac:dyDescent="0.25">
      <c r="A41" s="209"/>
      <c r="B41" s="218"/>
      <c r="C41" s="127" t="s">
        <v>2</v>
      </c>
      <c r="D41" s="30"/>
      <c r="E41" s="214"/>
      <c r="F41" s="120" t="str">
        <f t="shared" si="6"/>
        <v/>
      </c>
      <c r="G41" s="122" t="s">
        <v>111</v>
      </c>
      <c r="H41" s="172" t="str">
        <f t="shared" si="7"/>
        <v>Tuesday</v>
      </c>
      <c r="I41" s="186">
        <f t="shared" si="8"/>
        <v>2</v>
      </c>
      <c r="J41" s="127" t="s">
        <v>2</v>
      </c>
      <c r="K41" s="30"/>
      <c r="L41" s="178"/>
      <c r="M41" s="178"/>
      <c r="N41" s="178"/>
      <c r="O41" s="60"/>
      <c r="P41" s="159"/>
      <c r="Q41" s="59"/>
      <c r="R41" s="60"/>
      <c r="S41" s="69"/>
    </row>
    <row r="42" spans="1:19" ht="15.6" customHeight="1" x14ac:dyDescent="0.25">
      <c r="A42" s="209"/>
      <c r="B42" s="218"/>
      <c r="C42" s="127" t="s">
        <v>7</v>
      </c>
      <c r="D42" s="30"/>
      <c r="E42" s="214"/>
      <c r="F42" s="120" t="str">
        <f t="shared" si="6"/>
        <v/>
      </c>
      <c r="G42" s="122" t="s">
        <v>111</v>
      </c>
      <c r="H42" s="172" t="str">
        <f t="shared" si="7"/>
        <v>Tuesday</v>
      </c>
      <c r="I42" s="186">
        <f t="shared" si="8"/>
        <v>2</v>
      </c>
      <c r="J42" s="127" t="s">
        <v>7</v>
      </c>
      <c r="K42" s="30"/>
      <c r="L42" s="178"/>
      <c r="M42" s="178"/>
      <c r="N42" s="178"/>
      <c r="O42" s="60"/>
      <c r="P42" s="159"/>
      <c r="Q42" s="59"/>
      <c r="R42" s="60"/>
      <c r="S42" s="69"/>
    </row>
    <row r="43" spans="1:19" ht="15.6" customHeight="1" x14ac:dyDescent="0.25">
      <c r="A43" s="209"/>
      <c r="B43" s="218"/>
      <c r="C43" s="127" t="s">
        <v>8</v>
      </c>
      <c r="D43" s="30"/>
      <c r="E43" s="214"/>
      <c r="F43" s="120" t="str">
        <f t="shared" si="6"/>
        <v/>
      </c>
      <c r="G43" s="122" t="s">
        <v>111</v>
      </c>
      <c r="H43" s="172" t="str">
        <f t="shared" si="7"/>
        <v>Tuesday</v>
      </c>
      <c r="I43" s="186">
        <f t="shared" si="8"/>
        <v>2</v>
      </c>
      <c r="J43" s="127" t="s">
        <v>8</v>
      </c>
      <c r="K43" s="30"/>
      <c r="L43" s="178"/>
      <c r="M43" s="178"/>
      <c r="N43" s="178"/>
      <c r="O43" s="60"/>
      <c r="P43" s="159"/>
      <c r="Q43" s="59"/>
      <c r="R43" s="60"/>
      <c r="S43" s="69"/>
    </row>
    <row r="44" spans="1:19" ht="15.6" customHeight="1" x14ac:dyDescent="0.25">
      <c r="A44" s="209"/>
      <c r="B44" s="218"/>
      <c r="C44" s="127" t="s">
        <v>9</v>
      </c>
      <c r="D44" s="30"/>
      <c r="E44" s="214"/>
      <c r="F44" s="120" t="str">
        <f t="shared" si="6"/>
        <v/>
      </c>
      <c r="G44" s="122" t="s">
        <v>111</v>
      </c>
      <c r="H44" s="172" t="str">
        <f t="shared" si="7"/>
        <v>Tuesday</v>
      </c>
      <c r="I44" s="186">
        <f t="shared" si="8"/>
        <v>2</v>
      </c>
      <c r="J44" s="127" t="s">
        <v>9</v>
      </c>
      <c r="K44" s="30"/>
      <c r="L44" s="178"/>
      <c r="M44" s="178"/>
      <c r="N44" s="178"/>
      <c r="O44" s="60"/>
      <c r="P44" s="159"/>
      <c r="Q44" s="59"/>
      <c r="R44" s="60"/>
      <c r="S44" s="69"/>
    </row>
    <row r="45" spans="1:19" ht="15.6" customHeight="1" x14ac:dyDescent="0.25">
      <c r="A45" s="209"/>
      <c r="B45" s="218"/>
      <c r="C45" s="127" t="s">
        <v>10</v>
      </c>
      <c r="D45" s="30"/>
      <c r="E45" s="214"/>
      <c r="F45" s="120" t="str">
        <f t="shared" si="6"/>
        <v/>
      </c>
      <c r="G45" s="121" t="s">
        <v>110</v>
      </c>
      <c r="H45" s="172" t="str">
        <f t="shared" si="7"/>
        <v>Tuesday</v>
      </c>
      <c r="I45" s="186">
        <f t="shared" si="8"/>
        <v>2</v>
      </c>
      <c r="J45" s="127" t="s">
        <v>10</v>
      </c>
      <c r="K45" s="30"/>
      <c r="L45" s="178"/>
      <c r="M45" s="178"/>
      <c r="N45" s="178"/>
      <c r="O45" s="60"/>
      <c r="P45" s="159"/>
      <c r="Q45" s="59"/>
      <c r="R45" s="60"/>
      <c r="S45" s="69"/>
    </row>
    <row r="46" spans="1:19" ht="15.6" customHeight="1" x14ac:dyDescent="0.25">
      <c r="A46" s="209"/>
      <c r="B46" s="218"/>
      <c r="C46" s="127" t="s">
        <v>11</v>
      </c>
      <c r="D46" s="30"/>
      <c r="E46" s="214"/>
      <c r="F46" s="120" t="str">
        <f t="shared" si="6"/>
        <v/>
      </c>
      <c r="G46" s="121" t="s">
        <v>110</v>
      </c>
      <c r="H46" s="172" t="str">
        <f t="shared" si="7"/>
        <v>Tuesday</v>
      </c>
      <c r="I46" s="186">
        <f t="shared" si="8"/>
        <v>2</v>
      </c>
      <c r="J46" s="127" t="s">
        <v>11</v>
      </c>
      <c r="K46" s="30"/>
      <c r="L46" s="178"/>
      <c r="M46" s="178"/>
      <c r="N46" s="178"/>
      <c r="O46" s="60"/>
      <c r="P46" s="159"/>
      <c r="Q46" s="59"/>
      <c r="R46" s="60"/>
      <c r="S46" s="69"/>
    </row>
    <row r="47" spans="1:19" ht="15.6" customHeight="1" x14ac:dyDescent="0.25">
      <c r="A47" s="209"/>
      <c r="B47" s="218"/>
      <c r="C47" s="127" t="s">
        <v>12</v>
      </c>
      <c r="D47" s="30"/>
      <c r="E47" s="214"/>
      <c r="F47" s="120" t="str">
        <f t="shared" si="6"/>
        <v/>
      </c>
      <c r="G47" s="121" t="s">
        <v>110</v>
      </c>
      <c r="H47" s="172" t="str">
        <f t="shared" si="7"/>
        <v>Tuesday</v>
      </c>
      <c r="I47" s="186">
        <f t="shared" si="8"/>
        <v>2</v>
      </c>
      <c r="J47" s="127" t="s">
        <v>12</v>
      </c>
      <c r="K47" s="30"/>
      <c r="L47" s="178"/>
      <c r="M47" s="178"/>
      <c r="N47" s="178"/>
      <c r="O47" s="60"/>
      <c r="P47" s="159"/>
      <c r="Q47" s="59"/>
      <c r="R47" s="60"/>
      <c r="S47" s="69"/>
    </row>
    <row r="48" spans="1:19" ht="15.6" customHeight="1" thickBot="1" x14ac:dyDescent="0.3">
      <c r="A48" s="210"/>
      <c r="B48" s="218"/>
      <c r="C48" s="134" t="s">
        <v>13</v>
      </c>
      <c r="D48" s="45"/>
      <c r="E48" s="214"/>
      <c r="F48" s="124" t="str">
        <f t="shared" si="6"/>
        <v/>
      </c>
      <c r="G48" s="125" t="s">
        <v>110</v>
      </c>
      <c r="H48" s="187" t="str">
        <f t="shared" si="7"/>
        <v>Tuesday</v>
      </c>
      <c r="I48" s="188">
        <f t="shared" si="8"/>
        <v>2</v>
      </c>
      <c r="J48" s="134" t="s">
        <v>13</v>
      </c>
      <c r="K48" s="45"/>
      <c r="L48" s="179"/>
      <c r="M48" s="179"/>
      <c r="N48" s="179"/>
      <c r="O48" s="76"/>
      <c r="P48" s="161"/>
      <c r="Q48" s="75"/>
      <c r="R48" s="76"/>
      <c r="S48" s="77"/>
    </row>
    <row r="49" spans="1:19" ht="15.6" customHeight="1" x14ac:dyDescent="0.25">
      <c r="A49" s="208" t="s">
        <v>96</v>
      </c>
      <c r="B49" s="217">
        <f>$D$6+3</f>
        <v>3</v>
      </c>
      <c r="C49" s="126" t="s">
        <v>6</v>
      </c>
      <c r="D49" s="63"/>
      <c r="E49" s="215" t="e">
        <f>'30 Cal DP distribution Week'!AH45</f>
        <v>#DIV/0!</v>
      </c>
      <c r="F49" s="116" t="str">
        <f>IFERROR(IF(D49&gt;12, "Too many trucks planned!", IF(AND(D49&lt;=12, $E$49&lt;70, ROW()&gt;=53, ROW()&lt;=57), "Spread your trucks better or CSO will contact you!", "")),"")</f>
        <v/>
      </c>
      <c r="G49" s="117" t="s">
        <v>110</v>
      </c>
      <c r="H49" s="185" t="str">
        <f>$A$49</f>
        <v>Wednesday</v>
      </c>
      <c r="I49" s="186">
        <f>$B$49</f>
        <v>3</v>
      </c>
      <c r="J49" s="126" t="s">
        <v>6</v>
      </c>
      <c r="K49" s="63"/>
      <c r="L49" s="177"/>
      <c r="M49" s="177"/>
      <c r="N49" s="177"/>
      <c r="O49" s="65"/>
      <c r="P49" s="160"/>
      <c r="Q49" s="64"/>
      <c r="R49" s="65"/>
      <c r="S49" s="74"/>
    </row>
    <row r="50" spans="1:19" ht="15.6" customHeight="1" x14ac:dyDescent="0.25">
      <c r="A50" s="209"/>
      <c r="B50" s="218"/>
      <c r="C50" s="127" t="s">
        <v>5</v>
      </c>
      <c r="D50" s="30"/>
      <c r="E50" s="214"/>
      <c r="F50" s="120" t="str">
        <f t="shared" ref="F50:F61" si="9">IFERROR(IF(D50&gt;12, "Too many trucks planned!", IF(AND(D50&lt;=12, $E$49&lt;70, ROW()&gt;=53, ROW()&lt;=57), "Spread your trucks better or CSO will contact you!", "")),"")</f>
        <v/>
      </c>
      <c r="G50" s="121" t="s">
        <v>110</v>
      </c>
      <c r="H50" s="172" t="str">
        <f t="shared" ref="H50:H61" si="10">$A$49</f>
        <v>Wednesday</v>
      </c>
      <c r="I50" s="186">
        <f t="shared" ref="I50:I61" si="11">$B$49</f>
        <v>3</v>
      </c>
      <c r="J50" s="127" t="s">
        <v>5</v>
      </c>
      <c r="K50" s="30"/>
      <c r="L50" s="178"/>
      <c r="M50" s="178"/>
      <c r="N50" s="178"/>
      <c r="O50" s="60"/>
      <c r="P50" s="159"/>
      <c r="Q50" s="59"/>
      <c r="R50" s="60"/>
      <c r="S50" s="69"/>
    </row>
    <row r="51" spans="1:19" ht="15.6" customHeight="1" x14ac:dyDescent="0.25">
      <c r="A51" s="209"/>
      <c r="B51" s="218"/>
      <c r="C51" s="127" t="s">
        <v>4</v>
      </c>
      <c r="D51" s="30"/>
      <c r="E51" s="214"/>
      <c r="F51" s="120" t="str">
        <f t="shared" si="9"/>
        <v/>
      </c>
      <c r="G51" s="121" t="s">
        <v>110</v>
      </c>
      <c r="H51" s="172" t="str">
        <f t="shared" si="10"/>
        <v>Wednesday</v>
      </c>
      <c r="I51" s="186">
        <f t="shared" si="11"/>
        <v>3</v>
      </c>
      <c r="J51" s="127" t="s">
        <v>4</v>
      </c>
      <c r="K51" s="30"/>
      <c r="L51" s="178"/>
      <c r="M51" s="178"/>
      <c r="N51" s="178"/>
      <c r="O51" s="60"/>
      <c r="P51" s="159"/>
      <c r="Q51" s="59"/>
      <c r="R51" s="60"/>
      <c r="S51" s="69"/>
    </row>
    <row r="52" spans="1:19" ht="15.6" customHeight="1" x14ac:dyDescent="0.25">
      <c r="A52" s="209"/>
      <c r="B52" s="218"/>
      <c r="C52" s="127" t="s">
        <v>3</v>
      </c>
      <c r="D52" s="30"/>
      <c r="E52" s="214"/>
      <c r="F52" s="120" t="str">
        <f t="shared" si="9"/>
        <v/>
      </c>
      <c r="G52" s="121" t="s">
        <v>110</v>
      </c>
      <c r="H52" s="172" t="str">
        <f t="shared" si="10"/>
        <v>Wednesday</v>
      </c>
      <c r="I52" s="186">
        <f t="shared" si="11"/>
        <v>3</v>
      </c>
      <c r="J52" s="127" t="s">
        <v>3</v>
      </c>
      <c r="K52" s="30"/>
      <c r="L52" s="178"/>
      <c r="M52" s="178"/>
      <c r="N52" s="178"/>
      <c r="O52" s="60"/>
      <c r="P52" s="159"/>
      <c r="Q52" s="59"/>
      <c r="R52" s="60"/>
      <c r="S52" s="69"/>
    </row>
    <row r="53" spans="1:19" ht="15.6" customHeight="1" x14ac:dyDescent="0.25">
      <c r="A53" s="209"/>
      <c r="B53" s="218"/>
      <c r="C53" s="127" t="s">
        <v>1</v>
      </c>
      <c r="D53" s="30"/>
      <c r="E53" s="214"/>
      <c r="F53" s="120" t="str">
        <f t="shared" si="9"/>
        <v/>
      </c>
      <c r="G53" s="122" t="s">
        <v>111</v>
      </c>
      <c r="H53" s="172" t="str">
        <f t="shared" si="10"/>
        <v>Wednesday</v>
      </c>
      <c r="I53" s="186">
        <f t="shared" si="11"/>
        <v>3</v>
      </c>
      <c r="J53" s="127" t="s">
        <v>1</v>
      </c>
      <c r="K53" s="30"/>
      <c r="L53" s="178"/>
      <c r="M53" s="178"/>
      <c r="N53" s="178"/>
      <c r="O53" s="60"/>
      <c r="P53" s="159"/>
      <c r="Q53" s="59"/>
      <c r="R53" s="60"/>
      <c r="S53" s="69"/>
    </row>
    <row r="54" spans="1:19" ht="15.6" customHeight="1" x14ac:dyDescent="0.25">
      <c r="A54" s="209"/>
      <c r="B54" s="218"/>
      <c r="C54" s="127" t="s">
        <v>2</v>
      </c>
      <c r="D54" s="30"/>
      <c r="E54" s="214"/>
      <c r="F54" s="120" t="str">
        <f t="shared" si="9"/>
        <v/>
      </c>
      <c r="G54" s="122" t="s">
        <v>111</v>
      </c>
      <c r="H54" s="172" t="str">
        <f t="shared" si="10"/>
        <v>Wednesday</v>
      </c>
      <c r="I54" s="186">
        <f t="shared" si="11"/>
        <v>3</v>
      </c>
      <c r="J54" s="127" t="s">
        <v>2</v>
      </c>
      <c r="K54" s="30"/>
      <c r="L54" s="178"/>
      <c r="M54" s="178"/>
      <c r="N54" s="178"/>
      <c r="O54" s="60"/>
      <c r="P54" s="159"/>
      <c r="Q54" s="59"/>
      <c r="R54" s="60"/>
      <c r="S54" s="69"/>
    </row>
    <row r="55" spans="1:19" ht="15.6" customHeight="1" x14ac:dyDescent="0.25">
      <c r="A55" s="209"/>
      <c r="B55" s="218"/>
      <c r="C55" s="127" t="s">
        <v>7</v>
      </c>
      <c r="D55" s="30"/>
      <c r="E55" s="214"/>
      <c r="F55" s="120" t="str">
        <f t="shared" si="9"/>
        <v/>
      </c>
      <c r="G55" s="122" t="s">
        <v>111</v>
      </c>
      <c r="H55" s="172" t="str">
        <f t="shared" si="10"/>
        <v>Wednesday</v>
      </c>
      <c r="I55" s="186">
        <f t="shared" si="11"/>
        <v>3</v>
      </c>
      <c r="J55" s="127" t="s">
        <v>7</v>
      </c>
      <c r="K55" s="30"/>
      <c r="L55" s="178"/>
      <c r="M55" s="178"/>
      <c r="N55" s="178"/>
      <c r="O55" s="60"/>
      <c r="P55" s="159"/>
      <c r="Q55" s="59"/>
      <c r="R55" s="60"/>
      <c r="S55" s="69"/>
    </row>
    <row r="56" spans="1:19" ht="15.6" customHeight="1" x14ac:dyDescent="0.25">
      <c r="A56" s="209"/>
      <c r="B56" s="218"/>
      <c r="C56" s="127" t="s">
        <v>8</v>
      </c>
      <c r="D56" s="30"/>
      <c r="E56" s="214"/>
      <c r="F56" s="120" t="str">
        <f t="shared" si="9"/>
        <v/>
      </c>
      <c r="G56" s="122" t="s">
        <v>111</v>
      </c>
      <c r="H56" s="172" t="str">
        <f t="shared" si="10"/>
        <v>Wednesday</v>
      </c>
      <c r="I56" s="186">
        <f t="shared" si="11"/>
        <v>3</v>
      </c>
      <c r="J56" s="127" t="s">
        <v>8</v>
      </c>
      <c r="K56" s="30"/>
      <c r="L56" s="178"/>
      <c r="M56" s="178"/>
      <c r="N56" s="178"/>
      <c r="O56" s="60"/>
      <c r="P56" s="159"/>
      <c r="Q56" s="59"/>
      <c r="R56" s="60"/>
      <c r="S56" s="69"/>
    </row>
    <row r="57" spans="1:19" ht="15.6" customHeight="1" x14ac:dyDescent="0.25">
      <c r="A57" s="209"/>
      <c r="B57" s="218"/>
      <c r="C57" s="127" t="s">
        <v>9</v>
      </c>
      <c r="D57" s="30"/>
      <c r="E57" s="214"/>
      <c r="F57" s="120" t="str">
        <f t="shared" si="9"/>
        <v/>
      </c>
      <c r="G57" s="122" t="s">
        <v>111</v>
      </c>
      <c r="H57" s="172" t="str">
        <f t="shared" si="10"/>
        <v>Wednesday</v>
      </c>
      <c r="I57" s="186">
        <f t="shared" si="11"/>
        <v>3</v>
      </c>
      <c r="J57" s="127" t="s">
        <v>9</v>
      </c>
      <c r="K57" s="30"/>
      <c r="L57" s="178"/>
      <c r="M57" s="178"/>
      <c r="N57" s="178"/>
      <c r="O57" s="60"/>
      <c r="P57" s="159"/>
      <c r="Q57" s="59"/>
      <c r="R57" s="60"/>
      <c r="S57" s="69"/>
    </row>
    <row r="58" spans="1:19" ht="15.6" customHeight="1" x14ac:dyDescent="0.25">
      <c r="A58" s="209"/>
      <c r="B58" s="218"/>
      <c r="C58" s="127" t="s">
        <v>10</v>
      </c>
      <c r="D58" s="30"/>
      <c r="E58" s="214"/>
      <c r="F58" s="120" t="str">
        <f t="shared" si="9"/>
        <v/>
      </c>
      <c r="G58" s="121" t="s">
        <v>110</v>
      </c>
      <c r="H58" s="172" t="str">
        <f t="shared" si="10"/>
        <v>Wednesday</v>
      </c>
      <c r="I58" s="186">
        <f t="shared" si="11"/>
        <v>3</v>
      </c>
      <c r="J58" s="127" t="s">
        <v>10</v>
      </c>
      <c r="K58" s="30"/>
      <c r="L58" s="178"/>
      <c r="M58" s="178"/>
      <c r="N58" s="178"/>
      <c r="O58" s="60"/>
      <c r="P58" s="159"/>
      <c r="Q58" s="59"/>
      <c r="R58" s="60"/>
      <c r="S58" s="69"/>
    </row>
    <row r="59" spans="1:19" ht="15.6" customHeight="1" x14ac:dyDescent="0.25">
      <c r="A59" s="209"/>
      <c r="B59" s="218"/>
      <c r="C59" s="127" t="s">
        <v>11</v>
      </c>
      <c r="D59" s="30"/>
      <c r="E59" s="214"/>
      <c r="F59" s="120" t="str">
        <f t="shared" si="9"/>
        <v/>
      </c>
      <c r="G59" s="121" t="s">
        <v>110</v>
      </c>
      <c r="H59" s="172" t="str">
        <f t="shared" si="10"/>
        <v>Wednesday</v>
      </c>
      <c r="I59" s="186">
        <f t="shared" si="11"/>
        <v>3</v>
      </c>
      <c r="J59" s="127" t="s">
        <v>11</v>
      </c>
      <c r="K59" s="30"/>
      <c r="L59" s="178"/>
      <c r="M59" s="178"/>
      <c r="N59" s="178"/>
      <c r="O59" s="60"/>
      <c r="P59" s="159"/>
      <c r="Q59" s="59"/>
      <c r="R59" s="60"/>
      <c r="S59" s="69"/>
    </row>
    <row r="60" spans="1:19" ht="15.6" customHeight="1" x14ac:dyDescent="0.25">
      <c r="A60" s="209"/>
      <c r="B60" s="218"/>
      <c r="C60" s="127" t="s">
        <v>12</v>
      </c>
      <c r="D60" s="30"/>
      <c r="E60" s="214"/>
      <c r="F60" s="120" t="str">
        <f t="shared" si="9"/>
        <v/>
      </c>
      <c r="G60" s="121" t="s">
        <v>110</v>
      </c>
      <c r="H60" s="172" t="str">
        <f t="shared" si="10"/>
        <v>Wednesday</v>
      </c>
      <c r="I60" s="186">
        <f t="shared" si="11"/>
        <v>3</v>
      </c>
      <c r="J60" s="127" t="s">
        <v>12</v>
      </c>
      <c r="K60" s="30"/>
      <c r="L60" s="178"/>
      <c r="M60" s="178"/>
      <c r="N60" s="178"/>
      <c r="O60" s="60"/>
      <c r="P60" s="159"/>
      <c r="Q60" s="59"/>
      <c r="R60" s="60"/>
      <c r="S60" s="69"/>
    </row>
    <row r="61" spans="1:19" ht="15.6" customHeight="1" thickBot="1" x14ac:dyDescent="0.3">
      <c r="A61" s="210"/>
      <c r="B61" s="219"/>
      <c r="C61" s="128" t="s">
        <v>13</v>
      </c>
      <c r="D61" s="70"/>
      <c r="E61" s="216"/>
      <c r="F61" s="129" t="str">
        <f t="shared" si="9"/>
        <v/>
      </c>
      <c r="G61" s="130" t="s">
        <v>110</v>
      </c>
      <c r="H61" s="187" t="str">
        <f t="shared" si="10"/>
        <v>Wednesday</v>
      </c>
      <c r="I61" s="188">
        <f t="shared" si="11"/>
        <v>3</v>
      </c>
      <c r="J61" s="128" t="s">
        <v>13</v>
      </c>
      <c r="K61" s="70"/>
      <c r="L61" s="180"/>
      <c r="M61" s="180"/>
      <c r="N61" s="180"/>
      <c r="O61" s="72"/>
      <c r="P61" s="161"/>
      <c r="Q61" s="71"/>
      <c r="R61" s="72"/>
      <c r="S61" s="73"/>
    </row>
    <row r="62" spans="1:19" ht="15.6" customHeight="1" x14ac:dyDescent="0.25">
      <c r="A62" s="208" t="s">
        <v>97</v>
      </c>
      <c r="B62" s="218">
        <f>$D$6+4</f>
        <v>4</v>
      </c>
      <c r="C62" s="131" t="s">
        <v>6</v>
      </c>
      <c r="D62" s="46"/>
      <c r="E62" s="214" t="e">
        <f>'30 Cal DP distribution Week'!AR45</f>
        <v>#DIV/0!</v>
      </c>
      <c r="F62" s="132" t="str">
        <f>IFERROR(IF(D62&gt;12, "Too many trucks planned!", IF(AND(D62&lt;=12, $E$62&lt;70, ROW()&gt;=66, ROW()&lt;=70), "Spread your trucks better or CSO will contact you!", "")),"")</f>
        <v/>
      </c>
      <c r="G62" s="133" t="s">
        <v>110</v>
      </c>
      <c r="H62" s="185" t="str">
        <f>$A$62</f>
        <v>Thursday</v>
      </c>
      <c r="I62" s="186">
        <f>$B$62</f>
        <v>4</v>
      </c>
      <c r="J62" s="131" t="s">
        <v>6</v>
      </c>
      <c r="K62" s="46"/>
      <c r="L62" s="181"/>
      <c r="M62" s="181"/>
      <c r="N62" s="181"/>
      <c r="O62" s="62"/>
      <c r="P62" s="160"/>
      <c r="Q62" s="61"/>
      <c r="R62" s="62"/>
      <c r="S62" s="78"/>
    </row>
    <row r="63" spans="1:19" ht="15.6" customHeight="1" x14ac:dyDescent="0.25">
      <c r="A63" s="209"/>
      <c r="B63" s="218"/>
      <c r="C63" s="127" t="s">
        <v>5</v>
      </c>
      <c r="D63" s="30"/>
      <c r="E63" s="214"/>
      <c r="F63" s="120" t="str">
        <f t="shared" ref="F63:F74" si="12">IFERROR(IF(D63&gt;12, "Too many trucks planned!", IF(AND(D63&lt;=12, $E$62&lt;70, ROW()&gt;=66, ROW()&lt;=70), "Spread your trucks better or CSO will contact you!", "")),"")</f>
        <v/>
      </c>
      <c r="G63" s="121" t="s">
        <v>110</v>
      </c>
      <c r="H63" s="172" t="str">
        <f t="shared" ref="H63:H74" si="13">$A$62</f>
        <v>Thursday</v>
      </c>
      <c r="I63" s="186">
        <f t="shared" ref="I63:I74" si="14">$B$62</f>
        <v>4</v>
      </c>
      <c r="J63" s="127" t="s">
        <v>5</v>
      </c>
      <c r="K63" s="30"/>
      <c r="L63" s="178"/>
      <c r="M63" s="178"/>
      <c r="N63" s="178"/>
      <c r="O63" s="60"/>
      <c r="P63" s="159"/>
      <c r="Q63" s="59"/>
      <c r="R63" s="60"/>
      <c r="S63" s="69"/>
    </row>
    <row r="64" spans="1:19" ht="15.6" customHeight="1" x14ac:dyDescent="0.25">
      <c r="A64" s="209"/>
      <c r="B64" s="218"/>
      <c r="C64" s="127" t="s">
        <v>4</v>
      </c>
      <c r="D64" s="30"/>
      <c r="E64" s="214"/>
      <c r="F64" s="120" t="str">
        <f t="shared" si="12"/>
        <v/>
      </c>
      <c r="G64" s="121" t="s">
        <v>110</v>
      </c>
      <c r="H64" s="172" t="str">
        <f t="shared" si="13"/>
        <v>Thursday</v>
      </c>
      <c r="I64" s="186">
        <f t="shared" si="14"/>
        <v>4</v>
      </c>
      <c r="J64" s="127" t="s">
        <v>4</v>
      </c>
      <c r="K64" s="30"/>
      <c r="L64" s="178"/>
      <c r="M64" s="178"/>
      <c r="N64" s="178"/>
      <c r="O64" s="60"/>
      <c r="P64" s="159"/>
      <c r="Q64" s="59"/>
      <c r="R64" s="60"/>
      <c r="S64" s="69"/>
    </row>
    <row r="65" spans="1:29" ht="15.6" customHeight="1" x14ac:dyDescent="0.25">
      <c r="A65" s="209"/>
      <c r="B65" s="218"/>
      <c r="C65" s="127" t="s">
        <v>3</v>
      </c>
      <c r="D65" s="30"/>
      <c r="E65" s="214"/>
      <c r="F65" s="120" t="str">
        <f t="shared" si="12"/>
        <v/>
      </c>
      <c r="G65" s="121" t="s">
        <v>110</v>
      </c>
      <c r="H65" s="172" t="str">
        <f t="shared" si="13"/>
        <v>Thursday</v>
      </c>
      <c r="I65" s="186">
        <f t="shared" si="14"/>
        <v>4</v>
      </c>
      <c r="J65" s="127" t="s">
        <v>3</v>
      </c>
      <c r="K65" s="30"/>
      <c r="L65" s="178"/>
      <c r="M65" s="178"/>
      <c r="N65" s="178"/>
      <c r="O65" s="60"/>
      <c r="P65" s="159"/>
      <c r="Q65" s="59"/>
      <c r="R65" s="60"/>
      <c r="S65" s="69"/>
    </row>
    <row r="66" spans="1:29" ht="15.6" customHeight="1" x14ac:dyDescent="0.25">
      <c r="A66" s="209"/>
      <c r="B66" s="218"/>
      <c r="C66" s="127" t="s">
        <v>1</v>
      </c>
      <c r="D66" s="30"/>
      <c r="E66" s="214"/>
      <c r="F66" s="120" t="str">
        <f t="shared" si="12"/>
        <v/>
      </c>
      <c r="G66" s="122" t="s">
        <v>111</v>
      </c>
      <c r="H66" s="172" t="str">
        <f t="shared" si="13"/>
        <v>Thursday</v>
      </c>
      <c r="I66" s="186">
        <f t="shared" si="14"/>
        <v>4</v>
      </c>
      <c r="J66" s="127" t="s">
        <v>1</v>
      </c>
      <c r="K66" s="30"/>
      <c r="L66" s="178"/>
      <c r="M66" s="178"/>
      <c r="N66" s="178"/>
      <c r="O66" s="60"/>
      <c r="P66" s="159"/>
      <c r="Q66" s="59"/>
      <c r="R66" s="60"/>
      <c r="S66" s="69"/>
    </row>
    <row r="67" spans="1:29" ht="15.6" customHeight="1" x14ac:dyDescent="0.25">
      <c r="A67" s="209"/>
      <c r="B67" s="218"/>
      <c r="C67" s="127" t="s">
        <v>2</v>
      </c>
      <c r="D67" s="30"/>
      <c r="E67" s="214"/>
      <c r="F67" s="120" t="str">
        <f t="shared" si="12"/>
        <v/>
      </c>
      <c r="G67" s="122" t="s">
        <v>111</v>
      </c>
      <c r="H67" s="172" t="str">
        <f t="shared" si="13"/>
        <v>Thursday</v>
      </c>
      <c r="I67" s="186">
        <f t="shared" si="14"/>
        <v>4</v>
      </c>
      <c r="J67" s="127" t="s">
        <v>2</v>
      </c>
      <c r="K67" s="30"/>
      <c r="L67" s="178"/>
      <c r="M67" s="178"/>
      <c r="N67" s="178"/>
      <c r="O67" s="60"/>
      <c r="P67" s="159"/>
      <c r="Q67" s="59"/>
      <c r="R67" s="60"/>
      <c r="S67" s="69"/>
    </row>
    <row r="68" spans="1:29" ht="15.6" customHeight="1" x14ac:dyDescent="0.25">
      <c r="A68" s="209"/>
      <c r="B68" s="218"/>
      <c r="C68" s="127" t="s">
        <v>7</v>
      </c>
      <c r="D68" s="30"/>
      <c r="E68" s="214"/>
      <c r="F68" s="120" t="str">
        <f t="shared" si="12"/>
        <v/>
      </c>
      <c r="G68" s="122" t="s">
        <v>111</v>
      </c>
      <c r="H68" s="172" t="str">
        <f t="shared" si="13"/>
        <v>Thursday</v>
      </c>
      <c r="I68" s="186">
        <f t="shared" si="14"/>
        <v>4</v>
      </c>
      <c r="J68" s="127" t="s">
        <v>7</v>
      </c>
      <c r="K68" s="30"/>
      <c r="L68" s="178"/>
      <c r="M68" s="178"/>
      <c r="N68" s="178"/>
      <c r="O68" s="60"/>
      <c r="P68" s="159"/>
      <c r="Q68" s="59"/>
      <c r="R68" s="60"/>
      <c r="S68" s="69"/>
    </row>
    <row r="69" spans="1:29" ht="15.6" customHeight="1" x14ac:dyDescent="0.25">
      <c r="A69" s="209"/>
      <c r="B69" s="218"/>
      <c r="C69" s="127" t="s">
        <v>8</v>
      </c>
      <c r="D69" s="30"/>
      <c r="E69" s="214"/>
      <c r="F69" s="120" t="str">
        <f t="shared" si="12"/>
        <v/>
      </c>
      <c r="G69" s="122" t="s">
        <v>111</v>
      </c>
      <c r="H69" s="172" t="str">
        <f t="shared" si="13"/>
        <v>Thursday</v>
      </c>
      <c r="I69" s="186">
        <f t="shared" si="14"/>
        <v>4</v>
      </c>
      <c r="J69" s="127" t="s">
        <v>8</v>
      </c>
      <c r="K69" s="30"/>
      <c r="L69" s="178"/>
      <c r="M69" s="178"/>
      <c r="N69" s="178"/>
      <c r="O69" s="60"/>
      <c r="P69" s="159"/>
      <c r="Q69" s="59"/>
      <c r="R69" s="60"/>
      <c r="S69" s="69"/>
    </row>
    <row r="70" spans="1:29" ht="15.6" customHeight="1" x14ac:dyDescent="0.25">
      <c r="A70" s="209"/>
      <c r="B70" s="218"/>
      <c r="C70" s="127" t="s">
        <v>9</v>
      </c>
      <c r="D70" s="30"/>
      <c r="E70" s="214"/>
      <c r="F70" s="120" t="str">
        <f t="shared" si="12"/>
        <v/>
      </c>
      <c r="G70" s="122" t="s">
        <v>111</v>
      </c>
      <c r="H70" s="172" t="str">
        <f t="shared" si="13"/>
        <v>Thursday</v>
      </c>
      <c r="I70" s="186">
        <f t="shared" si="14"/>
        <v>4</v>
      </c>
      <c r="J70" s="127" t="s">
        <v>9</v>
      </c>
      <c r="K70" s="30"/>
      <c r="L70" s="178"/>
      <c r="M70" s="178"/>
      <c r="N70" s="178"/>
      <c r="O70" s="60"/>
      <c r="P70" s="159"/>
      <c r="Q70" s="59"/>
      <c r="R70" s="60"/>
      <c r="S70" s="69"/>
    </row>
    <row r="71" spans="1:29" ht="15.6" customHeight="1" x14ac:dyDescent="0.25">
      <c r="A71" s="209"/>
      <c r="B71" s="218"/>
      <c r="C71" s="127" t="s">
        <v>10</v>
      </c>
      <c r="D71" s="30"/>
      <c r="E71" s="214"/>
      <c r="F71" s="120" t="str">
        <f t="shared" si="12"/>
        <v/>
      </c>
      <c r="G71" s="121" t="s">
        <v>110</v>
      </c>
      <c r="H71" s="172" t="str">
        <f t="shared" si="13"/>
        <v>Thursday</v>
      </c>
      <c r="I71" s="186">
        <f t="shared" si="14"/>
        <v>4</v>
      </c>
      <c r="J71" s="127" t="s">
        <v>10</v>
      </c>
      <c r="K71" s="30"/>
      <c r="L71" s="178"/>
      <c r="M71" s="178"/>
      <c r="N71" s="178"/>
      <c r="O71" s="60"/>
      <c r="P71" s="159"/>
      <c r="Q71" s="59"/>
      <c r="R71" s="60"/>
      <c r="S71" s="69"/>
    </row>
    <row r="72" spans="1:29" ht="15.6" customHeight="1" x14ac:dyDescent="0.25">
      <c r="A72" s="209"/>
      <c r="B72" s="218"/>
      <c r="C72" s="127" t="s">
        <v>11</v>
      </c>
      <c r="D72" s="30"/>
      <c r="E72" s="214"/>
      <c r="F72" s="120" t="str">
        <f t="shared" si="12"/>
        <v/>
      </c>
      <c r="G72" s="121" t="s">
        <v>110</v>
      </c>
      <c r="H72" s="172" t="str">
        <f t="shared" si="13"/>
        <v>Thursday</v>
      </c>
      <c r="I72" s="186">
        <f t="shared" si="14"/>
        <v>4</v>
      </c>
      <c r="J72" s="127" t="s">
        <v>11</v>
      </c>
      <c r="K72" s="30"/>
      <c r="L72" s="178"/>
      <c r="M72" s="178"/>
      <c r="N72" s="178"/>
      <c r="O72" s="60"/>
      <c r="P72" s="159"/>
      <c r="Q72" s="59"/>
      <c r="R72" s="60"/>
      <c r="S72" s="69"/>
    </row>
    <row r="73" spans="1:29" ht="15.6" customHeight="1" x14ac:dyDescent="0.25">
      <c r="A73" s="209"/>
      <c r="B73" s="218"/>
      <c r="C73" s="127" t="s">
        <v>12</v>
      </c>
      <c r="D73" s="30"/>
      <c r="E73" s="214"/>
      <c r="F73" s="120" t="str">
        <f t="shared" si="12"/>
        <v/>
      </c>
      <c r="G73" s="121" t="s">
        <v>110</v>
      </c>
      <c r="H73" s="172" t="str">
        <f t="shared" si="13"/>
        <v>Thursday</v>
      </c>
      <c r="I73" s="186">
        <f t="shared" si="14"/>
        <v>4</v>
      </c>
      <c r="J73" s="127" t="s">
        <v>12</v>
      </c>
      <c r="K73" s="30"/>
      <c r="L73" s="178"/>
      <c r="M73" s="178"/>
      <c r="N73" s="178"/>
      <c r="O73" s="60"/>
      <c r="P73" s="159"/>
      <c r="Q73" s="59"/>
      <c r="R73" s="60"/>
      <c r="S73" s="69"/>
    </row>
    <row r="74" spans="1:29" ht="15.6" customHeight="1" thickBot="1" x14ac:dyDescent="0.3">
      <c r="A74" s="210"/>
      <c r="B74" s="219"/>
      <c r="C74" s="128" t="s">
        <v>13</v>
      </c>
      <c r="D74" s="70"/>
      <c r="E74" s="216"/>
      <c r="F74" s="129" t="str">
        <f t="shared" si="12"/>
        <v/>
      </c>
      <c r="G74" s="130" t="s">
        <v>110</v>
      </c>
      <c r="H74" s="187" t="str">
        <f t="shared" si="13"/>
        <v>Thursday</v>
      </c>
      <c r="I74" s="188">
        <f t="shared" si="14"/>
        <v>4</v>
      </c>
      <c r="J74" s="128" t="s">
        <v>13</v>
      </c>
      <c r="K74" s="70"/>
      <c r="L74" s="180"/>
      <c r="M74" s="180"/>
      <c r="N74" s="180"/>
      <c r="O74" s="72"/>
      <c r="P74" s="161"/>
      <c r="Q74" s="71"/>
      <c r="R74" s="72"/>
      <c r="S74" s="73"/>
    </row>
    <row r="75" spans="1:29" ht="7.5" customHeight="1" x14ac:dyDescent="0.25">
      <c r="A75" s="135"/>
      <c r="B75" s="98"/>
      <c r="C75" s="98"/>
      <c r="D75" s="98"/>
      <c r="E75" s="98"/>
      <c r="F75" s="98"/>
      <c r="G75" s="100"/>
      <c r="H75" s="99"/>
      <c r="I75" s="99"/>
      <c r="J75" s="99"/>
      <c r="K75" s="99"/>
      <c r="L75" s="98"/>
      <c r="M75" s="98"/>
      <c r="N75" s="98"/>
      <c r="O75" s="136"/>
      <c r="P75" s="98"/>
      <c r="Q75" s="98"/>
      <c r="R75" s="99"/>
      <c r="S75" s="101"/>
    </row>
    <row r="76" spans="1:29" ht="18.75" x14ac:dyDescent="0.3">
      <c r="A76" s="97"/>
      <c r="B76" s="154" t="s">
        <v>139</v>
      </c>
      <c r="C76" s="154"/>
      <c r="D76" s="154"/>
      <c r="E76" s="154"/>
      <c r="F76"/>
      <c r="G76"/>
      <c r="H76" s="146"/>
      <c r="I76" s="146"/>
      <c r="J76" s="146"/>
      <c r="K76" s="14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</row>
    <row r="77" spans="1:29" ht="7.5" customHeight="1" x14ac:dyDescent="0.25">
      <c r="A77" s="97"/>
      <c r="B77"/>
      <c r="C77"/>
      <c r="D77"/>
      <c r="E77"/>
      <c r="F77"/>
      <c r="G77"/>
      <c r="H77" s="146"/>
      <c r="I77" s="146"/>
      <c r="J77" s="146"/>
      <c r="K77" s="146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</row>
    <row r="78" spans="1:29" x14ac:dyDescent="0.25">
      <c r="A78" s="97"/>
      <c r="B78" t="s">
        <v>176</v>
      </c>
      <c r="E78"/>
      <c r="F78"/>
      <c r="H78" s="146"/>
      <c r="I78" s="146"/>
      <c r="J78" s="146"/>
      <c r="K78" s="146"/>
      <c r="L78" s="157" t="s">
        <v>198</v>
      </c>
      <c r="M78"/>
      <c r="N78" s="146"/>
      <c r="O78" t="s">
        <v>183</v>
      </c>
      <c r="R78"/>
      <c r="S78" s="146"/>
      <c r="T78"/>
      <c r="U78"/>
      <c r="V78"/>
      <c r="W78"/>
      <c r="X78"/>
      <c r="Y78"/>
      <c r="Z78"/>
      <c r="AA78"/>
      <c r="AB78"/>
      <c r="AC78"/>
    </row>
    <row r="79" spans="1:29" x14ac:dyDescent="0.25">
      <c r="A79" s="97"/>
      <c r="B79" t="s">
        <v>170</v>
      </c>
      <c r="E79"/>
      <c r="F79"/>
      <c r="H79" s="146"/>
      <c r="I79" s="146"/>
      <c r="J79" s="146"/>
      <c r="K79" s="146"/>
      <c r="L79" s="87"/>
      <c r="M79"/>
      <c r="N79"/>
      <c r="O79" t="s">
        <v>184</v>
      </c>
      <c r="R79"/>
      <c r="S79" s="146"/>
      <c r="T79"/>
      <c r="U79"/>
      <c r="V79"/>
      <c r="W79"/>
      <c r="X79"/>
      <c r="Y79"/>
      <c r="Z79"/>
      <c r="AA79"/>
      <c r="AB79"/>
      <c r="AC79"/>
    </row>
    <row r="80" spans="1:29" x14ac:dyDescent="0.25">
      <c r="A80" s="97"/>
      <c r="B80"/>
      <c r="E80"/>
      <c r="F80"/>
      <c r="H80" s="146"/>
      <c r="I80" s="146"/>
      <c r="J80" s="146"/>
      <c r="K80" s="146"/>
      <c r="L80" s="87" t="s">
        <v>199</v>
      </c>
      <c r="M80"/>
      <c r="N80" s="146"/>
      <c r="R80"/>
      <c r="S80" s="146"/>
      <c r="T80"/>
      <c r="U80"/>
      <c r="V80"/>
      <c r="W80"/>
      <c r="X80"/>
      <c r="Y80"/>
      <c r="Z80"/>
      <c r="AA80"/>
      <c r="AB80"/>
      <c r="AC80"/>
    </row>
    <row r="81" spans="1:29" x14ac:dyDescent="0.25">
      <c r="A81" s="97"/>
      <c r="B81" t="s">
        <v>177</v>
      </c>
      <c r="E81"/>
      <c r="F81"/>
      <c r="H81" s="146"/>
      <c r="I81" s="146"/>
      <c r="J81" s="146"/>
      <c r="K81" s="146"/>
      <c r="L81" s="158"/>
      <c r="M81"/>
      <c r="N81"/>
      <c r="O81" t="s">
        <v>185</v>
      </c>
      <c r="R81"/>
      <c r="S81" s="146"/>
      <c r="T81"/>
      <c r="U81"/>
      <c r="V81"/>
      <c r="W81"/>
      <c r="X81"/>
      <c r="Y81"/>
      <c r="Z81"/>
      <c r="AA81"/>
      <c r="AB81"/>
      <c r="AC81"/>
    </row>
    <row r="82" spans="1:29" x14ac:dyDescent="0.25">
      <c r="A82" s="97"/>
      <c r="B82" t="s">
        <v>144</v>
      </c>
      <c r="E82"/>
      <c r="F82"/>
      <c r="H82" s="146"/>
      <c r="I82" s="146"/>
      <c r="J82" s="146"/>
      <c r="K82" s="146"/>
      <c r="L82" s="87" t="s">
        <v>214</v>
      </c>
      <c r="M82"/>
      <c r="N82"/>
      <c r="O82" t="s">
        <v>186</v>
      </c>
      <c r="R82"/>
      <c r="S82" s="146"/>
      <c r="T82"/>
      <c r="U82"/>
      <c r="V82"/>
      <c r="W82"/>
      <c r="X82"/>
      <c r="Y82"/>
      <c r="Z82"/>
      <c r="AA82"/>
      <c r="AB82"/>
      <c r="AC82"/>
    </row>
    <row r="83" spans="1:29" x14ac:dyDescent="0.25">
      <c r="A83" s="97"/>
      <c r="B83"/>
      <c r="E83"/>
      <c r="F83"/>
      <c r="H83" s="146"/>
      <c r="I83" s="146"/>
      <c r="J83" s="146"/>
      <c r="K83" s="146"/>
      <c r="L83"/>
      <c r="M83"/>
      <c r="N83" s="146"/>
      <c r="O83"/>
      <c r="R83"/>
      <c r="S83" s="146"/>
      <c r="T83"/>
      <c r="U83"/>
      <c r="V83"/>
      <c r="W83"/>
      <c r="X83"/>
      <c r="Y83"/>
      <c r="Z83"/>
      <c r="AA83"/>
      <c r="AB83"/>
      <c r="AC83"/>
    </row>
    <row r="84" spans="1:29" x14ac:dyDescent="0.25">
      <c r="A84" s="97"/>
      <c r="B84" t="s">
        <v>178</v>
      </c>
      <c r="E84"/>
      <c r="F84"/>
      <c r="H84" s="146"/>
      <c r="I84" s="146"/>
      <c r="J84" s="146"/>
      <c r="K84" s="146"/>
      <c r="L84" t="s">
        <v>215</v>
      </c>
      <c r="M84"/>
      <c r="N84"/>
      <c r="O84" t="s">
        <v>187</v>
      </c>
      <c r="P84"/>
      <c r="Q84"/>
      <c r="R84"/>
      <c r="S84" s="146"/>
      <c r="T84"/>
      <c r="U84"/>
      <c r="V84"/>
      <c r="W84"/>
      <c r="X84"/>
      <c r="Y84"/>
      <c r="Z84"/>
      <c r="AA84"/>
      <c r="AB84"/>
      <c r="AC84"/>
    </row>
    <row r="85" spans="1:29" x14ac:dyDescent="0.25">
      <c r="A85" s="97"/>
      <c r="B85" t="s">
        <v>141</v>
      </c>
      <c r="E85"/>
      <c r="F85"/>
      <c r="G85"/>
      <c r="H85" s="146"/>
      <c r="I85" s="146"/>
      <c r="J85" s="146"/>
      <c r="K85" s="146"/>
      <c r="L85"/>
      <c r="M85"/>
      <c r="N85"/>
      <c r="O85" t="s">
        <v>188</v>
      </c>
      <c r="P85"/>
      <c r="Q85"/>
      <c r="R85"/>
      <c r="S85"/>
      <c r="T85"/>
      <c r="U85"/>
      <c r="V85"/>
      <c r="W85"/>
      <c r="X85"/>
      <c r="Y85"/>
      <c r="Z85"/>
      <c r="AA85"/>
      <c r="AB85"/>
      <c r="AC85"/>
    </row>
    <row r="86" spans="1:29" x14ac:dyDescent="0.25">
      <c r="A86" s="97"/>
      <c r="B86" s="152"/>
      <c r="C86"/>
      <c r="E86"/>
      <c r="F86"/>
      <c r="H86" s="146"/>
      <c r="I86" s="146"/>
      <c r="J86" s="146"/>
      <c r="K86" s="14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</row>
    <row r="87" spans="1:29" x14ac:dyDescent="0.25">
      <c r="A87" s="97"/>
      <c r="B87" s="152"/>
      <c r="E87"/>
      <c r="F87"/>
      <c r="G87"/>
      <c r="H87" s="146"/>
      <c r="I87" s="146"/>
      <c r="J87" s="146"/>
      <c r="K87" s="146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</row>
    <row r="88" spans="1:29" x14ac:dyDescent="0.25">
      <c r="A88" s="97"/>
      <c r="B88" s="152"/>
      <c r="E88"/>
      <c r="F88"/>
      <c r="H88" s="146"/>
      <c r="I88" s="146"/>
      <c r="J88" s="146"/>
      <c r="K88" s="146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</row>
    <row r="89" spans="1:29" x14ac:dyDescent="0.25">
      <c r="A89" s="97"/>
      <c r="B89" s="152"/>
      <c r="E89"/>
      <c r="F89"/>
      <c r="G89"/>
      <c r="H89" s="146"/>
      <c r="I89" s="146"/>
      <c r="J89" s="146"/>
      <c r="K89" s="146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</row>
    <row r="90" spans="1:29" x14ac:dyDescent="0.25">
      <c r="A90" s="97"/>
      <c r="B90" s="153"/>
    </row>
    <row r="91" spans="1:29" x14ac:dyDescent="0.25">
      <c r="B91" s="152"/>
      <c r="E91"/>
      <c r="F91"/>
      <c r="G91"/>
      <c r="H91" s="146"/>
      <c r="I91" s="146"/>
      <c r="J91" s="146"/>
      <c r="K91" s="146"/>
      <c r="L91"/>
      <c r="M91"/>
      <c r="N91"/>
      <c r="O91"/>
    </row>
    <row r="92" spans="1:29" x14ac:dyDescent="0.25">
      <c r="B92" s="152"/>
      <c r="E92"/>
      <c r="F92"/>
      <c r="G92"/>
      <c r="H92" s="146"/>
      <c r="I92" s="146"/>
      <c r="J92" s="146"/>
      <c r="K92" s="146"/>
      <c r="L92"/>
      <c r="M92"/>
      <c r="N92"/>
      <c r="O92"/>
    </row>
    <row r="93" spans="1:29" x14ac:dyDescent="0.25">
      <c r="B93" s="152"/>
      <c r="E93"/>
      <c r="F93"/>
      <c r="G93"/>
      <c r="H93" s="146"/>
      <c r="I93" s="146"/>
      <c r="J93" s="146"/>
      <c r="K93" s="146"/>
      <c r="L93"/>
      <c r="M93"/>
      <c r="N93"/>
      <c r="O93"/>
    </row>
    <row r="94" spans="1:29" x14ac:dyDescent="0.25">
      <c r="B94" s="152"/>
      <c r="E94"/>
      <c r="F94"/>
      <c r="G94"/>
      <c r="H94" s="146"/>
      <c r="I94" s="146"/>
      <c r="J94" s="146"/>
      <c r="K94" s="146"/>
      <c r="L94"/>
      <c r="M94"/>
      <c r="N94"/>
      <c r="O94"/>
    </row>
    <row r="95" spans="1:29" x14ac:dyDescent="0.25">
      <c r="B95" s="152"/>
      <c r="E95"/>
      <c r="F95"/>
      <c r="G95"/>
      <c r="H95" s="146"/>
      <c r="I95" s="146"/>
      <c r="J95" s="146"/>
      <c r="K95" s="146"/>
      <c r="L95"/>
      <c r="M95"/>
      <c r="N95"/>
      <c r="O95"/>
    </row>
    <row r="96" spans="1:29" x14ac:dyDescent="0.25">
      <c r="B96" s="152"/>
      <c r="E96"/>
      <c r="F96"/>
      <c r="G96"/>
      <c r="H96" s="146"/>
      <c r="I96" s="146"/>
      <c r="J96" s="146"/>
      <c r="K96" s="146"/>
      <c r="L96"/>
      <c r="M96"/>
      <c r="N96"/>
      <c r="O96"/>
    </row>
    <row r="97" spans="2:15" x14ac:dyDescent="0.25">
      <c r="B97" s="152"/>
      <c r="E97"/>
      <c r="F97"/>
      <c r="G97"/>
      <c r="H97" s="146"/>
      <c r="I97" s="146"/>
      <c r="J97" s="146"/>
      <c r="K97" s="146"/>
      <c r="L97"/>
      <c r="M97"/>
      <c r="N97"/>
      <c r="O97"/>
    </row>
  </sheetData>
  <sheetProtection algorithmName="SHA-512" hashValue="pol7h2xwWkXcR0auiTDnrgVMwbofFbfpti5seXwGR2N9zUJnD416JpnlnpT2IYaAbhXKIqiP/mJVmJeoyL6v6g==" saltValue="H2mq9NZPT4B1wGa9+btpVw==" spinCount="100000" sheet="1" objects="1" scenarios="1" selectLockedCells="1"/>
  <dataConsolidate/>
  <mergeCells count="16">
    <mergeCell ref="M4:M6"/>
    <mergeCell ref="B10:B22"/>
    <mergeCell ref="B23:B35"/>
    <mergeCell ref="B36:B48"/>
    <mergeCell ref="A23:A35"/>
    <mergeCell ref="A36:A48"/>
    <mergeCell ref="E10:E22"/>
    <mergeCell ref="A10:A22"/>
    <mergeCell ref="A49:A61"/>
    <mergeCell ref="A62:A74"/>
    <mergeCell ref="E23:E35"/>
    <mergeCell ref="E36:E48"/>
    <mergeCell ref="E49:E61"/>
    <mergeCell ref="E62:E74"/>
    <mergeCell ref="B49:B61"/>
    <mergeCell ref="B62:B74"/>
  </mergeCells>
  <conditionalFormatting sqref="E10:E22">
    <cfRule type="expression" dxfId="50" priority="25">
      <formula>$E$10&lt;70</formula>
    </cfRule>
    <cfRule type="expression" dxfId="49" priority="26">
      <formula>$E$10&gt;=101</formula>
    </cfRule>
    <cfRule type="expression" dxfId="48" priority="27">
      <formula>AND($E$10&lt;101,$E$10&gt;=70)</formula>
    </cfRule>
  </conditionalFormatting>
  <conditionalFormatting sqref="E23">
    <cfRule type="expression" dxfId="47" priority="28">
      <formula>AND($E$23&lt;101,$E$23&gt;=70)</formula>
    </cfRule>
    <cfRule type="expression" dxfId="46" priority="29">
      <formula>$E$23&lt;70</formula>
    </cfRule>
    <cfRule type="expression" dxfId="45" priority="30">
      <formula>$E$23&gt;=101</formula>
    </cfRule>
  </conditionalFormatting>
  <conditionalFormatting sqref="E36">
    <cfRule type="expression" dxfId="44" priority="21">
      <formula>$E$36&lt;70</formula>
    </cfRule>
    <cfRule type="expression" dxfId="43" priority="22">
      <formula>AND($E$36&lt;101,$E$36&gt;=70)</formula>
    </cfRule>
    <cfRule type="expression" dxfId="42" priority="24">
      <formula>$E$36&gt;=101</formula>
    </cfRule>
  </conditionalFormatting>
  <conditionalFormatting sqref="E49">
    <cfRule type="expression" dxfId="41" priority="18">
      <formula>$E$49&gt;=101</formula>
    </cfRule>
    <cfRule type="expression" dxfId="40" priority="19">
      <formula>$E$49&lt;70</formula>
    </cfRule>
    <cfRule type="expression" dxfId="39" priority="20">
      <formula>AND($E$49,101,$E$49&gt;=70)</formula>
    </cfRule>
  </conditionalFormatting>
  <conditionalFormatting sqref="E62:E74">
    <cfRule type="expression" dxfId="38" priority="15">
      <formula>AND($E$62&lt;101,$E$62&gt;=70)</formula>
    </cfRule>
    <cfRule type="expression" dxfId="37" priority="16">
      <formula>$E$62&lt;70</formula>
    </cfRule>
    <cfRule type="expression" dxfId="36" priority="17">
      <formula>$E$62&gt;=101</formula>
    </cfRule>
  </conditionalFormatting>
  <conditionalFormatting sqref="M4">
    <cfRule type="colorScale" priority="32">
      <colorScale>
        <cfvo type="num" val="75"/>
        <cfvo type="max"/>
        <color rgb="FFFF7128"/>
        <color rgb="FF00B050"/>
      </colorScale>
    </cfRule>
  </conditionalFormatting>
  <conditionalFormatting sqref="P10:P22">
    <cfRule type="cellIs" dxfId="35" priority="10" operator="lessThan">
      <formula>$B$10</formula>
    </cfRule>
  </conditionalFormatting>
  <conditionalFormatting sqref="P10:P74">
    <cfRule type="expression" dxfId="34" priority="1">
      <formula>ISBLANK(P10)</formula>
    </cfRule>
  </conditionalFormatting>
  <conditionalFormatting sqref="P23:P35">
    <cfRule type="cellIs" dxfId="33" priority="8" operator="lessThan">
      <formula>$B$23</formula>
    </cfRule>
  </conditionalFormatting>
  <conditionalFormatting sqref="P36:P48">
    <cfRule type="cellIs" dxfId="32" priority="6" operator="lessThan">
      <formula>$B$36</formula>
    </cfRule>
  </conditionalFormatting>
  <conditionalFormatting sqref="P49:P61">
    <cfRule type="cellIs" dxfId="31" priority="4" operator="lessThan">
      <formula>$B$49</formula>
    </cfRule>
  </conditionalFormatting>
  <conditionalFormatting sqref="P62:P74">
    <cfRule type="cellIs" dxfId="30" priority="2" operator="lessThan">
      <formula>$B$62</formula>
    </cfRule>
  </conditionalFormatting>
  <dataValidations count="3">
    <dataValidation type="list" allowBlank="1" showInputMessage="1" showErrorMessage="1" sqref="C23:C74 J23:J74" xr:uid="{00000000-0002-0000-0000-000000000000}">
      <formula1>slot</formula1>
    </dataValidation>
    <dataValidation type="list" allowBlank="1" showInputMessage="1" showErrorMessage="1" sqref="O10:O74" xr:uid="{00000000-0002-0000-0000-000001000000}">
      <formula1>cargo</formula1>
    </dataValidation>
    <dataValidation type="custom" allowBlank="1" showInputMessage="1" showErrorMessage="1" error="Your date is not a Sunday. Only Sundays are allowed!" sqref="D6" xr:uid="{F3FAC70A-E60E-446E-AA04-BEE5907A133C}">
      <formula1>WEEKDAY(D6)=1</formula1>
    </dataValidation>
  </dataValidations>
  <printOptions horizontalCentered="1" verticalCentered="1"/>
  <pageMargins left="0.25" right="0.25" top="0.75" bottom="0.75" header="0.3" footer="0.3"/>
  <pageSetup paperSize="9" scale="36" orientation="landscape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1D18A2D-3986-4793-BD1F-109FD13625A0}">
          <x14:formula1>
            <xm:f>Data!$O$9:$O$10</xm:f>
          </x14:formula1>
          <xm:sqref>R10:R74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1559C-E897-4F31-9CA5-31BBE86DD8C2}">
  <sheetPr codeName="Sheet5">
    <pageSetUpPr fitToPage="1"/>
  </sheetPr>
  <dimension ref="A1:AC47"/>
  <sheetViews>
    <sheetView showGridLines="0" showRowColHeaders="0" view="pageBreakPreview" zoomScale="80" zoomScaleNormal="100" zoomScaleSheetLayoutView="80" workbookViewId="0">
      <selection activeCell="S13" sqref="S13"/>
    </sheetView>
  </sheetViews>
  <sheetFormatPr defaultColWidth="8.85546875" defaultRowHeight="15" x14ac:dyDescent="0.25"/>
  <cols>
    <col min="1" max="1" width="11.85546875" style="96" customWidth="1"/>
    <col min="2" max="2" width="13.140625" style="96" customWidth="1"/>
    <col min="3" max="3" width="12.5703125" style="96" customWidth="1"/>
    <col min="4" max="4" width="13.5703125" style="96" customWidth="1"/>
    <col min="5" max="5" width="19.28515625" style="96" customWidth="1"/>
    <col min="6" max="6" width="45.7109375" style="96" customWidth="1"/>
    <col min="7" max="7" width="9.85546875" style="114" customWidth="1"/>
    <col min="8" max="8" width="9.5703125" style="114" hidden="1" customWidth="1"/>
    <col min="9" max="9" width="9.85546875" style="114" hidden="1" customWidth="1"/>
    <col min="10" max="10" width="12.7109375" style="114" hidden="1" customWidth="1"/>
    <col min="11" max="11" width="9.85546875" style="114" hidden="1" customWidth="1"/>
    <col min="12" max="12" width="27.5703125" style="96" customWidth="1"/>
    <col min="13" max="13" width="25" style="96" customWidth="1"/>
    <col min="14" max="14" width="43.85546875" style="96" customWidth="1"/>
    <col min="15" max="15" width="33.28515625" style="96" customWidth="1"/>
    <col min="16" max="16" width="17.28515625" style="103" customWidth="1"/>
    <col min="17" max="17" width="38" style="96" customWidth="1"/>
    <col min="18" max="18" width="10.85546875" style="103" customWidth="1"/>
    <col min="19" max="19" width="47.28515625" style="96" customWidth="1"/>
    <col min="20" max="16384" width="8.85546875" style="96"/>
  </cols>
  <sheetData>
    <row r="1" spans="1:19" x14ac:dyDescent="0.25">
      <c r="A1" s="91"/>
      <c r="B1" s="92"/>
      <c r="C1" s="92"/>
      <c r="D1" s="92"/>
      <c r="E1" s="92"/>
      <c r="F1" s="92"/>
      <c r="G1" s="93"/>
      <c r="H1" s="93"/>
      <c r="I1" s="93"/>
      <c r="J1" s="93"/>
      <c r="K1" s="93"/>
      <c r="L1" s="92"/>
      <c r="M1" s="92"/>
      <c r="N1" s="92"/>
      <c r="O1" s="92"/>
      <c r="P1" s="94"/>
      <c r="Q1" s="92"/>
      <c r="R1" s="94"/>
      <c r="S1" s="95"/>
    </row>
    <row r="2" spans="1:19" x14ac:dyDescent="0.25">
      <c r="A2" s="97"/>
      <c r="B2" s="98"/>
      <c r="C2" s="98"/>
      <c r="D2" s="98"/>
      <c r="E2" s="98"/>
      <c r="F2" s="99"/>
      <c r="G2" s="100"/>
      <c r="H2" s="100"/>
      <c r="I2" s="100"/>
      <c r="J2" s="100"/>
      <c r="K2" s="100"/>
      <c r="L2" s="98"/>
      <c r="M2" s="98"/>
      <c r="N2" s="98"/>
      <c r="O2" s="98"/>
      <c r="P2" s="99"/>
      <c r="Q2" s="98"/>
      <c r="R2" s="99"/>
      <c r="S2" s="101"/>
    </row>
    <row r="3" spans="1:19" ht="18.75" x14ac:dyDescent="0.25">
      <c r="A3" s="97"/>
      <c r="B3" s="98"/>
      <c r="C3" s="98"/>
      <c r="D3" s="98"/>
      <c r="E3" s="98"/>
      <c r="F3" s="98"/>
      <c r="G3" s="100"/>
      <c r="H3" s="100"/>
      <c r="I3" s="100"/>
      <c r="J3" s="100"/>
      <c r="K3" s="100"/>
      <c r="L3" s="98"/>
      <c r="M3" s="102"/>
      <c r="N3" s="102"/>
      <c r="O3" s="102"/>
      <c r="P3" s="102"/>
      <c r="S3" s="101"/>
    </row>
    <row r="4" spans="1:19" ht="15" customHeight="1" x14ac:dyDescent="0.25">
      <c r="A4" s="97"/>
      <c r="B4" s="98"/>
      <c r="C4" s="98"/>
      <c r="D4" s="98"/>
      <c r="E4" s="98"/>
      <c r="F4" s="98"/>
      <c r="G4" s="100"/>
      <c r="H4" s="100"/>
      <c r="I4" s="100"/>
      <c r="J4" s="100"/>
      <c r="K4" s="100"/>
      <c r="L4" s="98"/>
      <c r="M4" s="220"/>
      <c r="N4" s="104"/>
      <c r="O4" s="105"/>
      <c r="P4" s="162"/>
      <c r="S4" s="101"/>
    </row>
    <row r="5" spans="1:19" ht="29.25" customHeight="1" thickBot="1" x14ac:dyDescent="0.3">
      <c r="A5" s="97"/>
      <c r="B5" s="98"/>
      <c r="C5" s="98"/>
      <c r="D5" s="98"/>
      <c r="E5" s="98"/>
      <c r="F5" s="98"/>
      <c r="G5" s="100"/>
      <c r="H5" s="100"/>
      <c r="I5" s="100"/>
      <c r="J5" s="100"/>
      <c r="K5" s="100"/>
      <c r="L5" s="98"/>
      <c r="M5" s="220"/>
      <c r="N5" s="104"/>
      <c r="O5" s="105"/>
      <c r="P5" s="162"/>
      <c r="S5" s="101"/>
    </row>
    <row r="6" spans="1:19" ht="15.95" customHeight="1" thickBot="1" x14ac:dyDescent="0.3">
      <c r="A6" s="106" t="s">
        <v>220</v>
      </c>
      <c r="B6" s="107"/>
      <c r="C6" s="108" t="s">
        <v>121</v>
      </c>
      <c r="D6" s="89"/>
      <c r="E6" s="109" t="s">
        <v>115</v>
      </c>
      <c r="F6" s="98"/>
      <c r="G6" s="100"/>
      <c r="H6" s="100"/>
      <c r="I6" s="100"/>
      <c r="J6" s="100"/>
      <c r="K6" s="100"/>
      <c r="L6" s="98"/>
      <c r="M6" s="220"/>
      <c r="N6" s="104"/>
      <c r="O6" s="105"/>
      <c r="P6" s="162"/>
      <c r="S6" s="101"/>
    </row>
    <row r="7" spans="1:19" x14ac:dyDescent="0.25">
      <c r="A7" s="97"/>
      <c r="B7" s="98"/>
      <c r="C7" s="98"/>
      <c r="D7" s="98"/>
      <c r="E7" s="98"/>
      <c r="F7" s="98"/>
      <c r="G7" s="100"/>
      <c r="H7" s="100"/>
      <c r="I7" s="100"/>
      <c r="J7" s="100"/>
      <c r="K7" s="100"/>
      <c r="L7" s="110"/>
      <c r="M7" s="98"/>
      <c r="N7" s="98"/>
      <c r="O7" s="98"/>
      <c r="P7" s="99"/>
      <c r="Q7" s="98"/>
      <c r="R7" s="99"/>
      <c r="S7" s="101"/>
    </row>
    <row r="8" spans="1:19" ht="35.25" customHeight="1" x14ac:dyDescent="0.25">
      <c r="A8" s="222" t="s">
        <v>125</v>
      </c>
      <c r="B8" s="223"/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223"/>
      <c r="S8" s="224"/>
    </row>
    <row r="9" spans="1:19" s="114" customFormat="1" ht="32.25" customHeight="1" thickBot="1" x14ac:dyDescent="0.25">
      <c r="A9" s="192" t="s">
        <v>228</v>
      </c>
      <c r="B9" s="111" t="s">
        <v>24</v>
      </c>
      <c r="C9" s="111" t="s">
        <v>14</v>
      </c>
      <c r="D9" s="111" t="s">
        <v>25</v>
      </c>
      <c r="E9" s="111" t="s">
        <v>91</v>
      </c>
      <c r="F9" s="111" t="s">
        <v>92</v>
      </c>
      <c r="G9" s="111" t="s">
        <v>109</v>
      </c>
      <c r="H9" s="111" t="s">
        <v>228</v>
      </c>
      <c r="I9" s="111" t="s">
        <v>229</v>
      </c>
      <c r="J9" s="111" t="s">
        <v>14</v>
      </c>
      <c r="K9" s="111" t="s">
        <v>230</v>
      </c>
      <c r="L9" s="112" t="s">
        <v>16</v>
      </c>
      <c r="M9" s="112" t="s">
        <v>71</v>
      </c>
      <c r="N9" s="112" t="s">
        <v>46</v>
      </c>
      <c r="O9" s="111" t="s">
        <v>0</v>
      </c>
      <c r="P9" s="111" t="s">
        <v>90</v>
      </c>
      <c r="Q9" s="111" t="s">
        <v>72</v>
      </c>
      <c r="R9" s="111" t="s">
        <v>113</v>
      </c>
      <c r="S9" s="113" t="s">
        <v>112</v>
      </c>
    </row>
    <row r="10" spans="1:19" s="118" customFormat="1" ht="15.6" customHeight="1" x14ac:dyDescent="0.25">
      <c r="A10" s="208" t="s">
        <v>121</v>
      </c>
      <c r="B10" s="217">
        <f>$D$6</f>
        <v>0</v>
      </c>
      <c r="C10" s="115" t="s">
        <v>6</v>
      </c>
      <c r="D10" s="63"/>
      <c r="E10" s="211" t="e">
        <f>'30 Cal DP distribution Weekend'!D45</f>
        <v>#DIV/0!</v>
      </c>
      <c r="F10" s="116" t="str">
        <f>IFERROR(IF(D10&gt;12, "Too many trucks planned!", IF(AND(D10&lt;=12, $E$10&lt;70, ROW()&gt;=14, ROW()&lt;=18), "Spread your trucks better or CSO will contact you!", "")),"")</f>
        <v/>
      </c>
      <c r="G10" s="117" t="s">
        <v>110</v>
      </c>
      <c r="H10" s="172" t="str">
        <f t="shared" ref="H10:H22" si="0">$A$10</f>
        <v>Friday</v>
      </c>
      <c r="I10" s="171">
        <f t="shared" ref="I10:I22" si="1">$B$10</f>
        <v>0</v>
      </c>
      <c r="J10" s="189" t="s">
        <v>6</v>
      </c>
      <c r="K10" s="63"/>
      <c r="L10" s="64"/>
      <c r="M10" s="64"/>
      <c r="N10" s="64"/>
      <c r="O10" s="65"/>
      <c r="P10" s="159"/>
      <c r="Q10" s="64"/>
      <c r="R10" s="65"/>
      <c r="S10" s="66"/>
    </row>
    <row r="11" spans="1:19" s="118" customFormat="1" ht="15.6" customHeight="1" x14ac:dyDescent="0.25">
      <c r="A11" s="209"/>
      <c r="B11" s="218"/>
      <c r="C11" s="119" t="s">
        <v>5</v>
      </c>
      <c r="D11" s="30"/>
      <c r="E11" s="212"/>
      <c r="F11" s="120" t="str">
        <f t="shared" ref="F11:F22" si="2">IFERROR(IF(D11&gt;12, "Too many trucks planned!", IF(AND(D11&lt;=12, $E$10&lt;70, ROW()&gt;=14, ROW()&lt;=18), "Spread your trucks better or CSO will contact you!", "")),"")</f>
        <v/>
      </c>
      <c r="G11" s="121" t="s">
        <v>110</v>
      </c>
      <c r="H11" s="172" t="str">
        <f t="shared" si="0"/>
        <v>Friday</v>
      </c>
      <c r="I11" s="171">
        <f t="shared" si="1"/>
        <v>0</v>
      </c>
      <c r="J11" s="190" t="s">
        <v>5</v>
      </c>
      <c r="K11" s="30"/>
      <c r="L11" s="59"/>
      <c r="M11" s="59"/>
      <c r="N11" s="59"/>
      <c r="O11" s="60"/>
      <c r="P11" s="159"/>
      <c r="Q11" s="59"/>
      <c r="R11" s="60"/>
      <c r="S11" s="67"/>
    </row>
    <row r="12" spans="1:19" s="118" customFormat="1" ht="15.6" customHeight="1" x14ac:dyDescent="0.25">
      <c r="A12" s="209"/>
      <c r="B12" s="218"/>
      <c r="C12" s="119" t="s">
        <v>4</v>
      </c>
      <c r="D12" s="30"/>
      <c r="E12" s="212"/>
      <c r="F12" s="120" t="str">
        <f t="shared" si="2"/>
        <v/>
      </c>
      <c r="G12" s="121" t="s">
        <v>110</v>
      </c>
      <c r="H12" s="172" t="str">
        <f t="shared" si="0"/>
        <v>Friday</v>
      </c>
      <c r="I12" s="171">
        <f t="shared" si="1"/>
        <v>0</v>
      </c>
      <c r="J12" s="190" t="s">
        <v>4</v>
      </c>
      <c r="K12" s="30"/>
      <c r="L12" s="59"/>
      <c r="M12" s="59"/>
      <c r="N12" s="59"/>
      <c r="O12" s="60"/>
      <c r="P12" s="159"/>
      <c r="Q12" s="59"/>
      <c r="R12" s="60"/>
      <c r="S12" s="67"/>
    </row>
    <row r="13" spans="1:19" s="118" customFormat="1" ht="15.6" customHeight="1" x14ac:dyDescent="0.25">
      <c r="A13" s="209"/>
      <c r="B13" s="218"/>
      <c r="C13" s="119" t="s">
        <v>3</v>
      </c>
      <c r="D13" s="30"/>
      <c r="E13" s="212"/>
      <c r="F13" s="120" t="str">
        <f t="shared" si="2"/>
        <v/>
      </c>
      <c r="G13" s="121" t="s">
        <v>110</v>
      </c>
      <c r="H13" s="172" t="str">
        <f t="shared" si="0"/>
        <v>Friday</v>
      </c>
      <c r="I13" s="171">
        <f t="shared" si="1"/>
        <v>0</v>
      </c>
      <c r="J13" s="190" t="s">
        <v>3</v>
      </c>
      <c r="K13" s="30"/>
      <c r="L13" s="59"/>
      <c r="M13" s="59"/>
      <c r="N13" s="59"/>
      <c r="O13" s="60"/>
      <c r="P13" s="159"/>
      <c r="Q13" s="59"/>
      <c r="R13" s="60"/>
      <c r="S13" s="67"/>
    </row>
    <row r="14" spans="1:19" s="118" customFormat="1" ht="15.6" customHeight="1" x14ac:dyDescent="0.25">
      <c r="A14" s="209"/>
      <c r="B14" s="218"/>
      <c r="C14" s="119" t="s">
        <v>1</v>
      </c>
      <c r="D14" s="30"/>
      <c r="E14" s="212"/>
      <c r="F14" s="120" t="str">
        <f t="shared" si="2"/>
        <v/>
      </c>
      <c r="G14" s="121" t="s">
        <v>110</v>
      </c>
      <c r="H14" s="172" t="str">
        <f t="shared" si="0"/>
        <v>Friday</v>
      </c>
      <c r="I14" s="171">
        <f t="shared" si="1"/>
        <v>0</v>
      </c>
      <c r="J14" s="190" t="s">
        <v>1</v>
      </c>
      <c r="K14" s="30"/>
      <c r="L14" s="59"/>
      <c r="M14" s="59"/>
      <c r="N14" s="59"/>
      <c r="O14" s="60"/>
      <c r="P14" s="159"/>
      <c r="Q14" s="59"/>
      <c r="R14" s="60"/>
      <c r="S14" s="67"/>
    </row>
    <row r="15" spans="1:19" s="118" customFormat="1" ht="15.6" customHeight="1" x14ac:dyDescent="0.25">
      <c r="A15" s="209"/>
      <c r="B15" s="218"/>
      <c r="C15" s="119" t="s">
        <v>2</v>
      </c>
      <c r="D15" s="30"/>
      <c r="E15" s="212"/>
      <c r="F15" s="120" t="str">
        <f t="shared" si="2"/>
        <v/>
      </c>
      <c r="G15" s="121" t="s">
        <v>110</v>
      </c>
      <c r="H15" s="172" t="str">
        <f t="shared" si="0"/>
        <v>Friday</v>
      </c>
      <c r="I15" s="171">
        <f t="shared" si="1"/>
        <v>0</v>
      </c>
      <c r="J15" s="190" t="s">
        <v>2</v>
      </c>
      <c r="K15" s="30"/>
      <c r="L15" s="59"/>
      <c r="M15" s="59"/>
      <c r="N15" s="59"/>
      <c r="O15" s="60"/>
      <c r="P15" s="159"/>
      <c r="Q15" s="59"/>
      <c r="R15" s="60"/>
      <c r="S15" s="67"/>
    </row>
    <row r="16" spans="1:19" s="118" customFormat="1" ht="15.6" customHeight="1" x14ac:dyDescent="0.25">
      <c r="A16" s="209"/>
      <c r="B16" s="218"/>
      <c r="C16" s="119" t="s">
        <v>7</v>
      </c>
      <c r="D16" s="30"/>
      <c r="E16" s="212"/>
      <c r="F16" s="120" t="str">
        <f t="shared" si="2"/>
        <v/>
      </c>
      <c r="G16" s="121" t="s">
        <v>110</v>
      </c>
      <c r="H16" s="172" t="str">
        <f t="shared" si="0"/>
        <v>Friday</v>
      </c>
      <c r="I16" s="171">
        <f t="shared" si="1"/>
        <v>0</v>
      </c>
      <c r="J16" s="190" t="s">
        <v>7</v>
      </c>
      <c r="K16" s="30"/>
      <c r="L16" s="59"/>
      <c r="M16" s="59"/>
      <c r="N16" s="59"/>
      <c r="O16" s="60"/>
      <c r="P16" s="159"/>
      <c r="Q16" s="59"/>
      <c r="R16" s="60"/>
      <c r="S16" s="67"/>
    </row>
    <row r="17" spans="1:19" s="118" customFormat="1" ht="15.6" customHeight="1" x14ac:dyDescent="0.25">
      <c r="A17" s="209"/>
      <c r="B17" s="218"/>
      <c r="C17" s="119" t="s">
        <v>8</v>
      </c>
      <c r="D17" s="30"/>
      <c r="E17" s="212"/>
      <c r="F17" s="120" t="str">
        <f t="shared" si="2"/>
        <v/>
      </c>
      <c r="G17" s="121" t="s">
        <v>110</v>
      </c>
      <c r="H17" s="172" t="str">
        <f t="shared" si="0"/>
        <v>Friday</v>
      </c>
      <c r="I17" s="171">
        <f t="shared" si="1"/>
        <v>0</v>
      </c>
      <c r="J17" s="190" t="s">
        <v>8</v>
      </c>
      <c r="K17" s="30"/>
      <c r="L17" s="59"/>
      <c r="M17" s="59"/>
      <c r="N17" s="59"/>
      <c r="O17" s="60"/>
      <c r="P17" s="159"/>
      <c r="Q17" s="59"/>
      <c r="R17" s="60"/>
      <c r="S17" s="67"/>
    </row>
    <row r="18" spans="1:19" s="118" customFormat="1" ht="15.6" customHeight="1" x14ac:dyDescent="0.25">
      <c r="A18" s="209"/>
      <c r="B18" s="218"/>
      <c r="C18" s="119" t="s">
        <v>9</v>
      </c>
      <c r="D18" s="30"/>
      <c r="E18" s="212"/>
      <c r="F18" s="120" t="str">
        <f t="shared" si="2"/>
        <v/>
      </c>
      <c r="G18" s="121" t="s">
        <v>110</v>
      </c>
      <c r="H18" s="172" t="str">
        <f t="shared" si="0"/>
        <v>Friday</v>
      </c>
      <c r="I18" s="171">
        <f t="shared" si="1"/>
        <v>0</v>
      </c>
      <c r="J18" s="190" t="s">
        <v>9</v>
      </c>
      <c r="K18" s="30"/>
      <c r="L18" s="59"/>
      <c r="M18" s="59"/>
      <c r="N18" s="59"/>
      <c r="O18" s="60"/>
      <c r="P18" s="159"/>
      <c r="Q18" s="59"/>
      <c r="R18" s="60"/>
      <c r="S18" s="67"/>
    </row>
    <row r="19" spans="1:19" s="118" customFormat="1" ht="15.6" customHeight="1" x14ac:dyDescent="0.25">
      <c r="A19" s="209"/>
      <c r="B19" s="218"/>
      <c r="C19" s="119" t="s">
        <v>10</v>
      </c>
      <c r="D19" s="30"/>
      <c r="E19" s="212"/>
      <c r="F19" s="120" t="str">
        <f t="shared" si="2"/>
        <v/>
      </c>
      <c r="G19" s="121" t="s">
        <v>110</v>
      </c>
      <c r="H19" s="172" t="str">
        <f t="shared" si="0"/>
        <v>Friday</v>
      </c>
      <c r="I19" s="171">
        <f t="shared" si="1"/>
        <v>0</v>
      </c>
      <c r="J19" s="190" t="s">
        <v>10</v>
      </c>
      <c r="K19" s="30"/>
      <c r="L19" s="59"/>
      <c r="M19" s="59"/>
      <c r="N19" s="59"/>
      <c r="O19" s="60"/>
      <c r="P19" s="159"/>
      <c r="Q19" s="59"/>
      <c r="R19" s="60"/>
      <c r="S19" s="67"/>
    </row>
    <row r="20" spans="1:19" ht="15.6" customHeight="1" x14ac:dyDescent="0.25">
      <c r="A20" s="209"/>
      <c r="B20" s="218"/>
      <c r="C20" s="119" t="s">
        <v>11</v>
      </c>
      <c r="D20" s="30"/>
      <c r="E20" s="212"/>
      <c r="F20" s="120" t="str">
        <f t="shared" si="2"/>
        <v/>
      </c>
      <c r="G20" s="121" t="s">
        <v>110</v>
      </c>
      <c r="H20" s="172" t="str">
        <f t="shared" si="0"/>
        <v>Friday</v>
      </c>
      <c r="I20" s="171">
        <f t="shared" si="1"/>
        <v>0</v>
      </c>
      <c r="J20" s="190" t="s">
        <v>11</v>
      </c>
      <c r="K20" s="30"/>
      <c r="L20" s="59"/>
      <c r="M20" s="90"/>
      <c r="N20" s="59"/>
      <c r="O20" s="60"/>
      <c r="P20" s="159"/>
      <c r="Q20" s="59"/>
      <c r="R20" s="60"/>
      <c r="S20" s="69"/>
    </row>
    <row r="21" spans="1:19" ht="15.6" customHeight="1" x14ac:dyDescent="0.25">
      <c r="A21" s="209"/>
      <c r="B21" s="218"/>
      <c r="C21" s="119" t="s">
        <v>12</v>
      </c>
      <c r="D21" s="30"/>
      <c r="E21" s="212"/>
      <c r="F21" s="120" t="str">
        <f t="shared" si="2"/>
        <v/>
      </c>
      <c r="G21" s="121" t="s">
        <v>110</v>
      </c>
      <c r="H21" s="172" t="str">
        <f t="shared" si="0"/>
        <v>Friday</v>
      </c>
      <c r="I21" s="171">
        <f t="shared" si="1"/>
        <v>0</v>
      </c>
      <c r="J21" s="190" t="s">
        <v>12</v>
      </c>
      <c r="K21" s="30"/>
      <c r="L21" s="59"/>
      <c r="M21" s="59"/>
      <c r="N21" s="59"/>
      <c r="O21" s="60"/>
      <c r="P21" s="159"/>
      <c r="Q21" s="59"/>
      <c r="R21" s="60"/>
      <c r="S21" s="69"/>
    </row>
    <row r="22" spans="1:19" ht="15.6" customHeight="1" thickBot="1" x14ac:dyDescent="0.3">
      <c r="A22" s="210"/>
      <c r="B22" s="219"/>
      <c r="C22" s="144" t="s">
        <v>13</v>
      </c>
      <c r="D22" s="70"/>
      <c r="E22" s="213"/>
      <c r="F22" s="124" t="str">
        <f t="shared" si="2"/>
        <v/>
      </c>
      <c r="G22" s="130" t="s">
        <v>110</v>
      </c>
      <c r="H22" s="187" t="str">
        <f t="shared" si="0"/>
        <v>Friday</v>
      </c>
      <c r="I22" s="188">
        <f t="shared" si="1"/>
        <v>0</v>
      </c>
      <c r="J22" s="191" t="s">
        <v>13</v>
      </c>
      <c r="K22" s="45"/>
      <c r="L22" s="71"/>
      <c r="M22" s="71"/>
      <c r="N22" s="71"/>
      <c r="O22" s="72"/>
      <c r="P22" s="161"/>
      <c r="Q22" s="71"/>
      <c r="R22" s="72"/>
      <c r="S22" s="73"/>
    </row>
    <row r="23" spans="1:19" ht="15.6" customHeight="1" x14ac:dyDescent="0.25">
      <c r="A23" s="208" t="s">
        <v>122</v>
      </c>
      <c r="B23" s="217">
        <f>$D$6+1</f>
        <v>1</v>
      </c>
      <c r="C23" s="126" t="s">
        <v>6</v>
      </c>
      <c r="D23" s="63"/>
      <c r="E23" s="211" t="e">
        <f>'30 Cal DP distribution Weekend'!N45</f>
        <v>#DIV/0!</v>
      </c>
      <c r="F23" s="116" t="str">
        <f>IFERROR(IF(D23&gt;12, "Too many trucks planned!", IF(AND(D23&lt;=12, $E$23&lt;70, ROW()&gt;=27, ROW()&lt;=31), "Spread your trucks better or CSO will contact you!", "")),"")</f>
        <v/>
      </c>
      <c r="G23" s="117" t="s">
        <v>110</v>
      </c>
      <c r="H23" s="185" t="str">
        <f t="shared" ref="H23:H35" si="3">$A$23</f>
        <v>Saturday</v>
      </c>
      <c r="I23" s="186">
        <f t="shared" ref="I23:I35" si="4">$B$23</f>
        <v>1</v>
      </c>
      <c r="J23" s="126" t="s">
        <v>6</v>
      </c>
      <c r="K23" s="63"/>
      <c r="L23" s="64"/>
      <c r="M23" s="64"/>
      <c r="N23" s="64"/>
      <c r="O23" s="65"/>
      <c r="P23" s="163"/>
      <c r="Q23" s="64"/>
      <c r="R23" s="65"/>
      <c r="S23" s="74"/>
    </row>
    <row r="24" spans="1:19" ht="15.6" customHeight="1" x14ac:dyDescent="0.25">
      <c r="A24" s="209"/>
      <c r="B24" s="218"/>
      <c r="C24" s="127" t="s">
        <v>5</v>
      </c>
      <c r="D24" s="30"/>
      <c r="E24" s="212"/>
      <c r="F24" s="120" t="str">
        <f t="shared" ref="F24:F35" si="5">IFERROR(IF(D24&gt;12, "Too many trucks planned!", IF(AND(D24&lt;=12, $E$23&lt;70, ROW()&gt;=27, ROW()&lt;=31), "Spread your trucks better or CSO will contact you!", "")),"")</f>
        <v/>
      </c>
      <c r="G24" s="121" t="s">
        <v>110</v>
      </c>
      <c r="H24" s="172" t="str">
        <f t="shared" si="3"/>
        <v>Saturday</v>
      </c>
      <c r="I24" s="171">
        <f t="shared" si="4"/>
        <v>1</v>
      </c>
      <c r="J24" s="127" t="s">
        <v>5</v>
      </c>
      <c r="K24" s="30"/>
      <c r="L24" s="59"/>
      <c r="M24" s="59"/>
      <c r="N24" s="59"/>
      <c r="O24" s="60"/>
      <c r="P24" s="163"/>
      <c r="Q24" s="59"/>
      <c r="R24" s="60"/>
      <c r="S24" s="69"/>
    </row>
    <row r="25" spans="1:19" ht="15.6" customHeight="1" x14ac:dyDescent="0.25">
      <c r="A25" s="209"/>
      <c r="B25" s="218"/>
      <c r="C25" s="127" t="s">
        <v>4</v>
      </c>
      <c r="D25" s="30"/>
      <c r="E25" s="212"/>
      <c r="F25" s="120" t="str">
        <f t="shared" si="5"/>
        <v/>
      </c>
      <c r="G25" s="121" t="s">
        <v>110</v>
      </c>
      <c r="H25" s="172" t="str">
        <f t="shared" si="3"/>
        <v>Saturday</v>
      </c>
      <c r="I25" s="171">
        <f t="shared" si="4"/>
        <v>1</v>
      </c>
      <c r="J25" s="127" t="s">
        <v>4</v>
      </c>
      <c r="K25" s="30"/>
      <c r="L25" s="59"/>
      <c r="M25" s="59"/>
      <c r="N25" s="59"/>
      <c r="O25" s="60"/>
      <c r="P25" s="163"/>
      <c r="Q25" s="59"/>
      <c r="R25" s="60"/>
      <c r="S25" s="69"/>
    </row>
    <row r="26" spans="1:19" ht="15.6" customHeight="1" x14ac:dyDescent="0.25">
      <c r="A26" s="209"/>
      <c r="B26" s="218"/>
      <c r="C26" s="127" t="s">
        <v>3</v>
      </c>
      <c r="D26" s="30"/>
      <c r="E26" s="212"/>
      <c r="F26" s="120" t="str">
        <f t="shared" si="5"/>
        <v/>
      </c>
      <c r="G26" s="121" t="s">
        <v>110</v>
      </c>
      <c r="H26" s="172" t="str">
        <f t="shared" si="3"/>
        <v>Saturday</v>
      </c>
      <c r="I26" s="171">
        <f t="shared" si="4"/>
        <v>1</v>
      </c>
      <c r="J26" s="127" t="s">
        <v>3</v>
      </c>
      <c r="K26" s="30"/>
      <c r="L26" s="59"/>
      <c r="M26" s="59"/>
      <c r="N26" s="59"/>
      <c r="O26" s="60"/>
      <c r="P26" s="163"/>
      <c r="Q26" s="59"/>
      <c r="R26" s="60"/>
      <c r="S26" s="69"/>
    </row>
    <row r="27" spans="1:19" ht="15.6" customHeight="1" x14ac:dyDescent="0.25">
      <c r="A27" s="209"/>
      <c r="B27" s="218"/>
      <c r="C27" s="127" t="s">
        <v>1</v>
      </c>
      <c r="D27" s="30"/>
      <c r="E27" s="212"/>
      <c r="F27" s="120" t="str">
        <f t="shared" si="5"/>
        <v/>
      </c>
      <c r="G27" s="121" t="s">
        <v>110</v>
      </c>
      <c r="H27" s="172" t="str">
        <f t="shared" si="3"/>
        <v>Saturday</v>
      </c>
      <c r="I27" s="171">
        <f t="shared" si="4"/>
        <v>1</v>
      </c>
      <c r="J27" s="127" t="s">
        <v>1</v>
      </c>
      <c r="K27" s="30"/>
      <c r="L27" s="59"/>
      <c r="M27" s="59"/>
      <c r="N27" s="59"/>
      <c r="O27" s="60"/>
      <c r="P27" s="163"/>
      <c r="Q27" s="59"/>
      <c r="R27" s="60"/>
      <c r="S27" s="69"/>
    </row>
    <row r="28" spans="1:19" ht="15.6" customHeight="1" x14ac:dyDescent="0.25">
      <c r="A28" s="209"/>
      <c r="B28" s="218"/>
      <c r="C28" s="127" t="s">
        <v>2</v>
      </c>
      <c r="D28" s="30"/>
      <c r="E28" s="212"/>
      <c r="F28" s="120" t="str">
        <f t="shared" si="5"/>
        <v/>
      </c>
      <c r="G28" s="121" t="s">
        <v>110</v>
      </c>
      <c r="H28" s="172" t="str">
        <f t="shared" si="3"/>
        <v>Saturday</v>
      </c>
      <c r="I28" s="171">
        <f t="shared" si="4"/>
        <v>1</v>
      </c>
      <c r="J28" s="127" t="s">
        <v>2</v>
      </c>
      <c r="K28" s="30"/>
      <c r="L28" s="59"/>
      <c r="M28" s="59"/>
      <c r="N28" s="59"/>
      <c r="O28" s="60"/>
      <c r="P28" s="163"/>
      <c r="Q28" s="59"/>
      <c r="R28" s="60"/>
      <c r="S28" s="69"/>
    </row>
    <row r="29" spans="1:19" ht="15.6" customHeight="1" x14ac:dyDescent="0.25">
      <c r="A29" s="209"/>
      <c r="B29" s="218"/>
      <c r="C29" s="127" t="s">
        <v>7</v>
      </c>
      <c r="D29" s="30"/>
      <c r="E29" s="212"/>
      <c r="F29" s="120" t="str">
        <f t="shared" si="5"/>
        <v/>
      </c>
      <c r="G29" s="121" t="s">
        <v>110</v>
      </c>
      <c r="H29" s="172" t="str">
        <f t="shared" si="3"/>
        <v>Saturday</v>
      </c>
      <c r="I29" s="171">
        <f t="shared" si="4"/>
        <v>1</v>
      </c>
      <c r="J29" s="127" t="s">
        <v>7</v>
      </c>
      <c r="K29" s="30"/>
      <c r="L29" s="59"/>
      <c r="M29" s="59"/>
      <c r="N29" s="59"/>
      <c r="O29" s="60"/>
      <c r="P29" s="163"/>
      <c r="Q29" s="59"/>
      <c r="R29" s="60"/>
      <c r="S29" s="69"/>
    </row>
    <row r="30" spans="1:19" ht="15.6" customHeight="1" x14ac:dyDescent="0.25">
      <c r="A30" s="209"/>
      <c r="B30" s="218"/>
      <c r="C30" s="127" t="s">
        <v>8</v>
      </c>
      <c r="D30" s="30"/>
      <c r="E30" s="212"/>
      <c r="F30" s="120" t="str">
        <f t="shared" si="5"/>
        <v/>
      </c>
      <c r="G30" s="121" t="s">
        <v>110</v>
      </c>
      <c r="H30" s="172" t="str">
        <f t="shared" si="3"/>
        <v>Saturday</v>
      </c>
      <c r="I30" s="171">
        <f t="shared" si="4"/>
        <v>1</v>
      </c>
      <c r="J30" s="127" t="s">
        <v>8</v>
      </c>
      <c r="K30" s="30"/>
      <c r="L30" s="59"/>
      <c r="M30" s="59"/>
      <c r="N30" s="59"/>
      <c r="O30" s="60"/>
      <c r="P30" s="163"/>
      <c r="Q30" s="59"/>
      <c r="R30" s="60"/>
      <c r="S30" s="69"/>
    </row>
    <row r="31" spans="1:19" ht="15.6" customHeight="1" x14ac:dyDescent="0.25">
      <c r="A31" s="209"/>
      <c r="B31" s="218"/>
      <c r="C31" s="127" t="s">
        <v>9</v>
      </c>
      <c r="D31" s="30"/>
      <c r="E31" s="212"/>
      <c r="F31" s="120" t="str">
        <f t="shared" si="5"/>
        <v/>
      </c>
      <c r="G31" s="121" t="s">
        <v>110</v>
      </c>
      <c r="H31" s="172" t="str">
        <f t="shared" si="3"/>
        <v>Saturday</v>
      </c>
      <c r="I31" s="171">
        <f t="shared" si="4"/>
        <v>1</v>
      </c>
      <c r="J31" s="127" t="s">
        <v>9</v>
      </c>
      <c r="K31" s="30"/>
      <c r="L31" s="59"/>
      <c r="M31" s="59"/>
      <c r="N31" s="59"/>
      <c r="O31" s="60"/>
      <c r="P31" s="163"/>
      <c r="Q31" s="59"/>
      <c r="R31" s="60"/>
      <c r="S31" s="69"/>
    </row>
    <row r="32" spans="1:19" ht="15.6" customHeight="1" x14ac:dyDescent="0.25">
      <c r="A32" s="209"/>
      <c r="B32" s="218"/>
      <c r="C32" s="127" t="s">
        <v>10</v>
      </c>
      <c r="D32" s="30"/>
      <c r="E32" s="212"/>
      <c r="F32" s="120" t="str">
        <f t="shared" si="5"/>
        <v/>
      </c>
      <c r="G32" s="121" t="s">
        <v>110</v>
      </c>
      <c r="H32" s="172" t="str">
        <f t="shared" si="3"/>
        <v>Saturday</v>
      </c>
      <c r="I32" s="171">
        <f t="shared" si="4"/>
        <v>1</v>
      </c>
      <c r="J32" s="127" t="s">
        <v>10</v>
      </c>
      <c r="K32" s="30"/>
      <c r="L32" s="59"/>
      <c r="M32" s="59"/>
      <c r="N32" s="59"/>
      <c r="O32" s="60"/>
      <c r="P32" s="163"/>
      <c r="Q32" s="59"/>
      <c r="R32" s="60"/>
      <c r="S32" s="69"/>
    </row>
    <row r="33" spans="1:29" ht="15.6" customHeight="1" x14ac:dyDescent="0.25">
      <c r="A33" s="209"/>
      <c r="B33" s="218"/>
      <c r="C33" s="127" t="s">
        <v>11</v>
      </c>
      <c r="D33" s="30"/>
      <c r="E33" s="212"/>
      <c r="F33" s="120" t="str">
        <f t="shared" si="5"/>
        <v/>
      </c>
      <c r="G33" s="121" t="s">
        <v>110</v>
      </c>
      <c r="H33" s="172" t="str">
        <f t="shared" si="3"/>
        <v>Saturday</v>
      </c>
      <c r="I33" s="171">
        <f t="shared" si="4"/>
        <v>1</v>
      </c>
      <c r="J33" s="127" t="s">
        <v>11</v>
      </c>
      <c r="K33" s="30"/>
      <c r="L33" s="59"/>
      <c r="M33" s="59"/>
      <c r="N33" s="59"/>
      <c r="O33" s="60"/>
      <c r="P33" s="163"/>
      <c r="Q33" s="59"/>
      <c r="R33" s="60"/>
      <c r="S33" s="69"/>
    </row>
    <row r="34" spans="1:29" ht="15.6" customHeight="1" x14ac:dyDescent="0.25">
      <c r="A34" s="209"/>
      <c r="B34" s="218"/>
      <c r="C34" s="127" t="s">
        <v>12</v>
      </c>
      <c r="D34" s="30"/>
      <c r="E34" s="212"/>
      <c r="F34" s="120" t="str">
        <f t="shared" si="5"/>
        <v/>
      </c>
      <c r="G34" s="121" t="s">
        <v>110</v>
      </c>
      <c r="H34" s="172" t="str">
        <f t="shared" si="3"/>
        <v>Saturday</v>
      </c>
      <c r="I34" s="171">
        <f t="shared" si="4"/>
        <v>1</v>
      </c>
      <c r="J34" s="127" t="s">
        <v>12</v>
      </c>
      <c r="K34" s="30"/>
      <c r="L34" s="59"/>
      <c r="M34" s="59"/>
      <c r="N34" s="59"/>
      <c r="O34" s="60"/>
      <c r="P34" s="163"/>
      <c r="Q34" s="59"/>
      <c r="R34" s="60"/>
      <c r="S34" s="69"/>
    </row>
    <row r="35" spans="1:29" ht="15.6" customHeight="1" thickBot="1" x14ac:dyDescent="0.3">
      <c r="A35" s="210"/>
      <c r="B35" s="219"/>
      <c r="C35" s="128" t="s">
        <v>13</v>
      </c>
      <c r="D35" s="70"/>
      <c r="E35" s="213"/>
      <c r="F35" s="129" t="str">
        <f t="shared" si="5"/>
        <v/>
      </c>
      <c r="G35" s="130" t="s">
        <v>110</v>
      </c>
      <c r="H35" s="187" t="str">
        <f t="shared" si="3"/>
        <v>Saturday</v>
      </c>
      <c r="I35" s="188">
        <f t="shared" si="4"/>
        <v>1</v>
      </c>
      <c r="J35" s="128" t="s">
        <v>13</v>
      </c>
      <c r="K35" s="70"/>
      <c r="L35" s="71"/>
      <c r="M35" s="71"/>
      <c r="N35" s="71"/>
      <c r="O35" s="72"/>
      <c r="P35" s="161"/>
      <c r="Q35" s="71"/>
      <c r="R35" s="72"/>
      <c r="S35" s="73"/>
    </row>
    <row r="36" spans="1:29" ht="10.5" customHeight="1" x14ac:dyDescent="0.25">
      <c r="A36" s="135"/>
      <c r="B36" s="98"/>
      <c r="C36" s="98"/>
      <c r="D36" s="98"/>
      <c r="E36" s="98"/>
      <c r="F36" s="98"/>
      <c r="G36" s="100"/>
      <c r="H36" s="100"/>
      <c r="I36" s="100"/>
      <c r="J36" s="100"/>
      <c r="K36" s="100"/>
      <c r="L36" s="98"/>
      <c r="M36" s="98"/>
      <c r="N36" s="98"/>
      <c r="O36" s="136"/>
      <c r="P36" s="99"/>
      <c r="Q36" s="98"/>
      <c r="R36" s="99"/>
      <c r="S36" s="101"/>
    </row>
    <row r="37" spans="1:29" ht="18.75" x14ac:dyDescent="0.3">
      <c r="A37" s="97"/>
      <c r="B37" s="154" t="s">
        <v>139</v>
      </c>
      <c r="C37" s="154"/>
      <c r="D37" s="154"/>
      <c r="E37" s="154"/>
      <c r="F37"/>
      <c r="G37"/>
      <c r="H37"/>
      <c r="I37"/>
      <c r="J37"/>
      <c r="K37"/>
      <c r="L37"/>
      <c r="M37"/>
      <c r="N37"/>
      <c r="O37"/>
      <c r="P37" s="146"/>
      <c r="Q37"/>
      <c r="R37"/>
      <c r="S37"/>
      <c r="T37"/>
      <c r="U37"/>
      <c r="V37"/>
      <c r="W37"/>
      <c r="X37"/>
      <c r="Y37"/>
      <c r="Z37"/>
      <c r="AA37"/>
      <c r="AB37"/>
      <c r="AC37"/>
    </row>
    <row r="38" spans="1:29" ht="7.5" customHeight="1" x14ac:dyDescent="0.25">
      <c r="A38" s="9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 s="146"/>
      <c r="Q38"/>
      <c r="R38"/>
      <c r="S38"/>
      <c r="T38"/>
      <c r="U38"/>
      <c r="V38"/>
      <c r="W38"/>
      <c r="X38"/>
      <c r="Y38"/>
      <c r="Z38"/>
      <c r="AA38"/>
      <c r="AB38"/>
      <c r="AC38"/>
    </row>
    <row r="39" spans="1:29" x14ac:dyDescent="0.25">
      <c r="A39" s="97"/>
      <c r="B39" t="s">
        <v>176</v>
      </c>
      <c r="E39"/>
      <c r="F39"/>
      <c r="H39" s="157"/>
      <c r="I39" s="157"/>
      <c r="J39" s="157"/>
      <c r="K39" s="157"/>
      <c r="L39" s="157" t="s">
        <v>198</v>
      </c>
      <c r="M39"/>
      <c r="N39" s="146"/>
      <c r="O39" t="s">
        <v>183</v>
      </c>
      <c r="R39"/>
      <c r="S39" s="146"/>
      <c r="T39"/>
      <c r="U39"/>
      <c r="V39"/>
      <c r="W39"/>
      <c r="X39"/>
      <c r="Y39"/>
      <c r="Z39"/>
      <c r="AA39"/>
      <c r="AB39"/>
      <c r="AC39"/>
    </row>
    <row r="40" spans="1:29" x14ac:dyDescent="0.25">
      <c r="A40" s="97"/>
      <c r="B40" t="s">
        <v>170</v>
      </c>
      <c r="E40"/>
      <c r="F40"/>
      <c r="H40" s="87"/>
      <c r="I40" s="87"/>
      <c r="J40" s="87"/>
      <c r="K40" s="87"/>
      <c r="L40" s="87"/>
      <c r="M40"/>
      <c r="N40"/>
      <c r="O40" t="s">
        <v>184</v>
      </c>
      <c r="R40"/>
      <c r="S40" s="146"/>
      <c r="T40"/>
      <c r="U40"/>
      <c r="V40"/>
      <c r="W40"/>
      <c r="X40"/>
      <c r="Y40"/>
      <c r="Z40"/>
      <c r="AA40"/>
      <c r="AB40"/>
      <c r="AC40"/>
    </row>
    <row r="41" spans="1:29" x14ac:dyDescent="0.25">
      <c r="A41" s="97"/>
      <c r="B41"/>
      <c r="E41"/>
      <c r="F41"/>
      <c r="H41" s="87"/>
      <c r="I41" s="87"/>
      <c r="J41" s="87"/>
      <c r="K41" s="87"/>
      <c r="L41" s="87" t="s">
        <v>199</v>
      </c>
      <c r="M41"/>
      <c r="N41" s="146"/>
      <c r="R41"/>
      <c r="S41" s="146"/>
      <c r="T41"/>
      <c r="U41"/>
      <c r="V41"/>
      <c r="W41"/>
      <c r="X41"/>
      <c r="Y41"/>
      <c r="Z41"/>
      <c r="AA41"/>
      <c r="AB41"/>
      <c r="AC41"/>
    </row>
    <row r="42" spans="1:29" x14ac:dyDescent="0.25">
      <c r="A42" s="97"/>
      <c r="B42" t="s">
        <v>177</v>
      </c>
      <c r="E42"/>
      <c r="F42"/>
      <c r="H42" s="158"/>
      <c r="I42" s="158"/>
      <c r="J42" s="158"/>
      <c r="K42" s="158"/>
      <c r="L42" s="158"/>
      <c r="M42"/>
      <c r="N42"/>
      <c r="O42" t="s">
        <v>185</v>
      </c>
      <c r="R42"/>
      <c r="S42" s="146"/>
      <c r="T42"/>
      <c r="U42"/>
      <c r="V42"/>
      <c r="W42"/>
      <c r="X42"/>
      <c r="Y42"/>
      <c r="Z42"/>
      <c r="AA42"/>
      <c r="AB42"/>
      <c r="AC42"/>
    </row>
    <row r="43" spans="1:29" x14ac:dyDescent="0.25">
      <c r="A43" s="97"/>
      <c r="B43" t="s">
        <v>144</v>
      </c>
      <c r="E43"/>
      <c r="F43"/>
      <c r="H43" s="87"/>
      <c r="I43" s="87"/>
      <c r="J43" s="87"/>
      <c r="K43" s="87"/>
      <c r="L43" s="87" t="s">
        <v>214</v>
      </c>
      <c r="M43"/>
      <c r="N43"/>
      <c r="O43" t="s">
        <v>186</v>
      </c>
      <c r="R43"/>
      <c r="S43" s="146"/>
      <c r="T43"/>
      <c r="U43"/>
      <c r="V43"/>
      <c r="W43"/>
      <c r="X43"/>
      <c r="Y43"/>
      <c r="Z43"/>
      <c r="AA43"/>
      <c r="AB43"/>
      <c r="AC43"/>
    </row>
    <row r="44" spans="1:29" x14ac:dyDescent="0.25">
      <c r="A44" s="97"/>
      <c r="B44"/>
      <c r="E44"/>
      <c r="F44"/>
      <c r="H44" s="87"/>
      <c r="I44" s="87"/>
      <c r="J44" s="87"/>
      <c r="K44" s="87"/>
      <c r="L44" s="87"/>
      <c r="M44"/>
      <c r="N44" s="146"/>
      <c r="O44"/>
      <c r="R44"/>
      <c r="S44" s="146"/>
      <c r="T44"/>
      <c r="U44"/>
      <c r="V44"/>
      <c r="W44"/>
      <c r="X44"/>
      <c r="Y44"/>
      <c r="Z44"/>
      <c r="AA44"/>
      <c r="AB44"/>
      <c r="AC44"/>
    </row>
    <row r="45" spans="1:29" x14ac:dyDescent="0.25">
      <c r="A45" s="97"/>
      <c r="B45" t="s">
        <v>178</v>
      </c>
      <c r="E45"/>
      <c r="F45"/>
      <c r="H45"/>
      <c r="I45"/>
      <c r="J45"/>
      <c r="K45"/>
      <c r="L45" t="s">
        <v>215</v>
      </c>
      <c r="M45"/>
      <c r="N45"/>
      <c r="O45" t="s">
        <v>187</v>
      </c>
      <c r="P45" s="146"/>
      <c r="Q45"/>
      <c r="R45"/>
      <c r="S45" s="146"/>
      <c r="T45"/>
      <c r="U45"/>
      <c r="V45"/>
      <c r="W45"/>
      <c r="X45"/>
      <c r="Y45"/>
      <c r="Z45"/>
      <c r="AA45"/>
      <c r="AB45"/>
      <c r="AC45"/>
    </row>
    <row r="46" spans="1:29" x14ac:dyDescent="0.25">
      <c r="A46" s="97"/>
      <c r="B46" t="s">
        <v>141</v>
      </c>
      <c r="E46"/>
      <c r="F46"/>
      <c r="G46"/>
      <c r="H46"/>
      <c r="I46"/>
      <c r="J46"/>
      <c r="K46"/>
      <c r="L46"/>
      <c r="M46"/>
      <c r="N46"/>
      <c r="O46" t="s">
        <v>188</v>
      </c>
      <c r="P46" s="146"/>
      <c r="Q46"/>
      <c r="R46"/>
      <c r="S46"/>
      <c r="T46"/>
      <c r="U46"/>
      <c r="V46"/>
      <c r="W46"/>
      <c r="X46"/>
      <c r="Y46"/>
      <c r="Z46"/>
      <c r="AA46"/>
      <c r="AB46"/>
      <c r="AC46"/>
    </row>
    <row r="47" spans="1:29" x14ac:dyDescent="0.25">
      <c r="A47" s="139"/>
      <c r="B47" s="138"/>
      <c r="C47" s="140"/>
      <c r="D47" s="140"/>
      <c r="E47" s="140"/>
      <c r="F47" s="140"/>
      <c r="G47" s="141"/>
      <c r="H47" s="141"/>
      <c r="I47" s="141"/>
      <c r="J47" s="141"/>
      <c r="K47" s="141"/>
      <c r="L47" s="140"/>
      <c r="M47" s="140"/>
      <c r="N47" s="140"/>
      <c r="O47" s="140"/>
      <c r="P47" s="142"/>
      <c r="Q47" s="140"/>
      <c r="R47" s="142"/>
      <c r="S47" s="143"/>
    </row>
  </sheetData>
  <sheetProtection algorithmName="SHA-512" hashValue="YaewQ+o6a7sd3ZCLI3dUAU9JMvUysk5A/WBz0Mb/sWelV282VQNvav9l6BCKa16xG7VHhJsk16lXTZvirKbklQ==" saltValue="yBn+hkSgwXMefyfpohoA/Q==" spinCount="100000" sheet="1" objects="1" scenarios="1" selectLockedCells="1"/>
  <mergeCells count="8">
    <mergeCell ref="A23:A35"/>
    <mergeCell ref="B23:B35"/>
    <mergeCell ref="E23:E35"/>
    <mergeCell ref="M4:M6"/>
    <mergeCell ref="A8:S8"/>
    <mergeCell ref="A10:A22"/>
    <mergeCell ref="B10:B22"/>
    <mergeCell ref="E10:E22"/>
  </mergeCells>
  <conditionalFormatting sqref="E10:E22">
    <cfRule type="expression" dxfId="29" priority="14">
      <formula>$E$10&lt;70</formula>
    </cfRule>
    <cfRule type="expression" dxfId="28" priority="15">
      <formula>$E$10&gt;=101</formula>
    </cfRule>
    <cfRule type="expression" dxfId="27" priority="16">
      <formula>AND($E$10&lt;101,$E$10&gt;=70)</formula>
    </cfRule>
  </conditionalFormatting>
  <conditionalFormatting sqref="E23">
    <cfRule type="expression" dxfId="26" priority="17">
      <formula>AND($E$23&lt;101,$E$23&gt;=70)</formula>
    </cfRule>
    <cfRule type="expression" dxfId="25" priority="18">
      <formula>$E$23&lt;70</formula>
    </cfRule>
    <cfRule type="expression" dxfId="24" priority="19">
      <formula>$E$23&gt;=101</formula>
    </cfRule>
  </conditionalFormatting>
  <conditionalFormatting sqref="M4">
    <cfRule type="colorScale" priority="20">
      <colorScale>
        <cfvo type="num" val="75"/>
        <cfvo type="max"/>
        <color rgb="FFFF7128"/>
        <color rgb="FF00B050"/>
      </colorScale>
    </cfRule>
  </conditionalFormatting>
  <conditionalFormatting sqref="P10:P22">
    <cfRule type="cellIs" dxfId="23" priority="4" operator="lessThan">
      <formula>$B$10</formula>
    </cfRule>
  </conditionalFormatting>
  <conditionalFormatting sqref="P10:P35">
    <cfRule type="expression" dxfId="22" priority="1">
      <formula>ISBLANK(P10)</formula>
    </cfRule>
  </conditionalFormatting>
  <conditionalFormatting sqref="P23:P35">
    <cfRule type="cellIs" dxfId="21" priority="2" operator="lessThan">
      <formula>$B$23</formula>
    </cfRule>
  </conditionalFormatting>
  <dataValidations count="3">
    <dataValidation type="list" allowBlank="1" showInputMessage="1" showErrorMessage="1" sqref="O10:O35" xr:uid="{C97F610D-2E37-419D-916A-8ABF350FB28B}">
      <formula1>cargo</formula1>
    </dataValidation>
    <dataValidation type="list" allowBlank="1" showInputMessage="1" showErrorMessage="1" sqref="C23:C35 J23:J35" xr:uid="{ECAAC603-0587-43F6-9BD3-0A544C0CE53D}">
      <formula1>slot</formula1>
    </dataValidation>
    <dataValidation type="custom" allowBlank="1" showInputMessage="1" showErrorMessage="1" error="This date isn't a Friday. Only Fridays are allowed!" sqref="D6" xr:uid="{924B880F-4651-489B-B233-B27D7BE5BDE1}">
      <formula1>WEEKDAY(D6)=6</formula1>
    </dataValidation>
  </dataValidations>
  <printOptions horizontalCentered="1" verticalCentered="1"/>
  <pageMargins left="0.25" right="0.25" top="0.75" bottom="0.75" header="0.3" footer="0.3"/>
  <pageSetup paperSize="9" scale="38" orientation="landscape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F705B9D-F9BC-4593-8CD8-F094E89573CD}">
          <x14:formula1>
            <xm:f>Data!$O$9:$O$10</xm:f>
          </x14:formula1>
          <xm:sqref>R10:R35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C9:P64"/>
  <sheetViews>
    <sheetView topLeftCell="A45" workbookViewId="0">
      <selection activeCell="R7" sqref="R7"/>
    </sheetView>
  </sheetViews>
  <sheetFormatPr defaultColWidth="8.85546875" defaultRowHeight="15" x14ac:dyDescent="0.25"/>
  <cols>
    <col min="3" max="3" width="11.7109375" bestFit="1" customWidth="1"/>
    <col min="7" max="7" width="33.28515625" bestFit="1" customWidth="1"/>
    <col min="12" max="12" width="32.85546875" bestFit="1" customWidth="1"/>
  </cols>
  <sheetData>
    <row r="9" spans="3:15" x14ac:dyDescent="0.25">
      <c r="C9" t="s">
        <v>6</v>
      </c>
      <c r="D9" s="1" t="s">
        <v>21</v>
      </c>
      <c r="G9" s="87" t="s">
        <v>28</v>
      </c>
      <c r="H9" t="s">
        <v>17</v>
      </c>
      <c r="L9" t="s">
        <v>27</v>
      </c>
      <c r="O9" t="s">
        <v>110</v>
      </c>
    </row>
    <row r="10" spans="3:15" x14ac:dyDescent="0.25">
      <c r="C10" t="s">
        <v>5</v>
      </c>
      <c r="D10" s="1" t="s">
        <v>21</v>
      </c>
      <c r="G10" s="88" t="s">
        <v>126</v>
      </c>
      <c r="H10" t="s">
        <v>18</v>
      </c>
      <c r="L10" t="s">
        <v>28</v>
      </c>
      <c r="O10" t="s">
        <v>111</v>
      </c>
    </row>
    <row r="11" spans="3:15" x14ac:dyDescent="0.25">
      <c r="C11" t="s">
        <v>4</v>
      </c>
      <c r="D11" s="1" t="s">
        <v>21</v>
      </c>
      <c r="G11" s="88" t="s">
        <v>127</v>
      </c>
      <c r="H11" t="s">
        <v>19</v>
      </c>
      <c r="L11" t="s">
        <v>29</v>
      </c>
    </row>
    <row r="12" spans="3:15" x14ac:dyDescent="0.25">
      <c r="C12" t="s">
        <v>3</v>
      </c>
      <c r="D12" s="1" t="s">
        <v>21</v>
      </c>
      <c r="G12" s="87" t="s">
        <v>63</v>
      </c>
      <c r="H12" t="s">
        <v>20</v>
      </c>
      <c r="L12" t="s">
        <v>30</v>
      </c>
    </row>
    <row r="13" spans="3:15" x14ac:dyDescent="0.25">
      <c r="C13" t="s">
        <v>1</v>
      </c>
      <c r="D13" s="2" t="s">
        <v>15</v>
      </c>
      <c r="G13" s="88" t="s">
        <v>128</v>
      </c>
      <c r="H13" t="s">
        <v>43</v>
      </c>
      <c r="L13" t="s">
        <v>26</v>
      </c>
    </row>
    <row r="14" spans="3:15" x14ac:dyDescent="0.25">
      <c r="C14" t="s">
        <v>2</v>
      </c>
      <c r="D14" s="2" t="s">
        <v>15</v>
      </c>
      <c r="G14" s="88" t="s">
        <v>129</v>
      </c>
      <c r="H14" t="s">
        <v>42</v>
      </c>
      <c r="L14" t="s">
        <v>31</v>
      </c>
    </row>
    <row r="15" spans="3:15" x14ac:dyDescent="0.25">
      <c r="C15" t="s">
        <v>7</v>
      </c>
      <c r="D15" s="2" t="s">
        <v>15</v>
      </c>
      <c r="G15" s="88" t="s">
        <v>130</v>
      </c>
      <c r="L15" t="s">
        <v>41</v>
      </c>
    </row>
    <row r="16" spans="3:15" x14ac:dyDescent="0.25">
      <c r="C16" t="s">
        <v>8</v>
      </c>
      <c r="D16" s="2" t="s">
        <v>15</v>
      </c>
      <c r="G16" s="87" t="s">
        <v>29</v>
      </c>
      <c r="L16" t="s">
        <v>32</v>
      </c>
    </row>
    <row r="17" spans="3:16" x14ac:dyDescent="0.25">
      <c r="C17" t="s">
        <v>9</v>
      </c>
      <c r="D17" s="2" t="s">
        <v>15</v>
      </c>
      <c r="G17" s="88" t="s">
        <v>137</v>
      </c>
      <c r="L17" t="s">
        <v>22</v>
      </c>
    </row>
    <row r="18" spans="3:16" x14ac:dyDescent="0.25">
      <c r="C18" t="s">
        <v>10</v>
      </c>
      <c r="D18" s="1" t="s">
        <v>21</v>
      </c>
      <c r="G18" s="87" t="s">
        <v>64</v>
      </c>
      <c r="L18" t="s">
        <v>23</v>
      </c>
    </row>
    <row r="19" spans="3:16" x14ac:dyDescent="0.25">
      <c r="C19" t="s">
        <v>11</v>
      </c>
      <c r="D19" s="1" t="s">
        <v>21</v>
      </c>
      <c r="G19" s="87" t="s">
        <v>65</v>
      </c>
      <c r="L19" t="s">
        <v>33</v>
      </c>
    </row>
    <row r="20" spans="3:16" x14ac:dyDescent="0.25">
      <c r="C20" t="s">
        <v>12</v>
      </c>
      <c r="D20" s="1" t="s">
        <v>21</v>
      </c>
      <c r="G20" s="87" t="s">
        <v>30</v>
      </c>
      <c r="L20" t="s">
        <v>34</v>
      </c>
    </row>
    <row r="21" spans="3:16" x14ac:dyDescent="0.25">
      <c r="C21" t="s">
        <v>13</v>
      </c>
      <c r="D21" s="1" t="s">
        <v>21</v>
      </c>
      <c r="G21" s="88" t="s">
        <v>131</v>
      </c>
      <c r="L21" t="s">
        <v>35</v>
      </c>
    </row>
    <row r="22" spans="3:16" x14ac:dyDescent="0.25">
      <c r="G22" s="87" t="s">
        <v>66</v>
      </c>
      <c r="L22" t="s">
        <v>36</v>
      </c>
    </row>
    <row r="23" spans="3:16" x14ac:dyDescent="0.25">
      <c r="G23" s="88" t="s">
        <v>132</v>
      </c>
      <c r="L23" t="s">
        <v>37</v>
      </c>
    </row>
    <row r="24" spans="3:16" x14ac:dyDescent="0.25">
      <c r="G24" s="87" t="s">
        <v>48</v>
      </c>
      <c r="L24" t="s">
        <v>38</v>
      </c>
    </row>
    <row r="25" spans="3:16" x14ac:dyDescent="0.25">
      <c r="G25" s="87" t="s">
        <v>31</v>
      </c>
      <c r="L25" t="s">
        <v>39</v>
      </c>
    </row>
    <row r="26" spans="3:16" x14ac:dyDescent="0.25">
      <c r="G26" s="87" t="s">
        <v>69</v>
      </c>
      <c r="L26" t="s">
        <v>40</v>
      </c>
    </row>
    <row r="27" spans="3:16" x14ac:dyDescent="0.25">
      <c r="G27" s="87" t="s">
        <v>70</v>
      </c>
      <c r="L27" t="s">
        <v>39</v>
      </c>
    </row>
    <row r="28" spans="3:16" x14ac:dyDescent="0.25">
      <c r="G28" s="87" t="s">
        <v>32</v>
      </c>
      <c r="L28" t="s">
        <v>40</v>
      </c>
      <c r="P28" s="86"/>
    </row>
    <row r="29" spans="3:16" x14ac:dyDescent="0.25">
      <c r="G29" s="87" t="s">
        <v>41</v>
      </c>
      <c r="P29" s="86"/>
    </row>
    <row r="30" spans="3:16" x14ac:dyDescent="0.25">
      <c r="G30" s="87" t="s">
        <v>33</v>
      </c>
      <c r="P30" s="86"/>
    </row>
    <row r="31" spans="3:16" x14ac:dyDescent="0.25">
      <c r="G31" s="87" t="s">
        <v>34</v>
      </c>
      <c r="P31" s="86"/>
    </row>
    <row r="32" spans="3:16" x14ac:dyDescent="0.25">
      <c r="G32" s="87" t="s">
        <v>35</v>
      </c>
      <c r="P32" s="86"/>
    </row>
    <row r="33" spans="7:16" x14ac:dyDescent="0.25">
      <c r="G33" s="87" t="s">
        <v>47</v>
      </c>
      <c r="P33" s="86"/>
    </row>
    <row r="34" spans="7:16" x14ac:dyDescent="0.25">
      <c r="G34" s="87" t="s">
        <v>36</v>
      </c>
      <c r="P34" s="86"/>
    </row>
    <row r="35" spans="7:16" x14ac:dyDescent="0.25">
      <c r="G35" s="88" t="s">
        <v>133</v>
      </c>
      <c r="P35" s="86"/>
    </row>
    <row r="36" spans="7:16" x14ac:dyDescent="0.25">
      <c r="G36" s="88" t="s">
        <v>134</v>
      </c>
      <c r="P36" s="86"/>
    </row>
    <row r="37" spans="7:16" x14ac:dyDescent="0.25">
      <c r="G37" s="88" t="s">
        <v>135</v>
      </c>
      <c r="P37" s="86"/>
    </row>
    <row r="38" spans="7:16" x14ac:dyDescent="0.25">
      <c r="G38" s="87" t="s">
        <v>37</v>
      </c>
      <c r="P38" s="86"/>
    </row>
    <row r="39" spans="7:16" x14ac:dyDescent="0.25">
      <c r="G39" s="87" t="s">
        <v>38</v>
      </c>
      <c r="P39" s="86"/>
    </row>
    <row r="40" spans="7:16" x14ac:dyDescent="0.25">
      <c r="G40" s="88" t="s">
        <v>136</v>
      </c>
    </row>
    <row r="41" spans="7:16" x14ac:dyDescent="0.25">
      <c r="G41" s="87" t="s">
        <v>39</v>
      </c>
    </row>
    <row r="42" spans="7:16" x14ac:dyDescent="0.25">
      <c r="G42" s="87" t="s">
        <v>68</v>
      </c>
    </row>
    <row r="43" spans="7:16" x14ac:dyDescent="0.25">
      <c r="G43" s="87" t="s">
        <v>67</v>
      </c>
    </row>
    <row r="44" spans="7:16" x14ac:dyDescent="0.25">
      <c r="G44" t="s">
        <v>40</v>
      </c>
    </row>
    <row r="45" spans="7:16" x14ac:dyDescent="0.25">
      <c r="G45" s="6" t="s">
        <v>26</v>
      </c>
    </row>
    <row r="46" spans="7:16" x14ac:dyDescent="0.25">
      <c r="G46" t="s">
        <v>27</v>
      </c>
      <c r="P46" s="6"/>
    </row>
    <row r="47" spans="7:16" x14ac:dyDescent="0.25">
      <c r="G47" t="s">
        <v>51</v>
      </c>
    </row>
    <row r="48" spans="7:16" x14ac:dyDescent="0.25">
      <c r="G48" t="s">
        <v>52</v>
      </c>
    </row>
    <row r="49" spans="7:16" x14ac:dyDescent="0.25">
      <c r="G49" t="s">
        <v>53</v>
      </c>
    </row>
    <row r="50" spans="7:16" x14ac:dyDescent="0.25">
      <c r="G50" t="s">
        <v>54</v>
      </c>
    </row>
    <row r="51" spans="7:16" x14ac:dyDescent="0.25">
      <c r="G51" t="s">
        <v>55</v>
      </c>
    </row>
    <row r="52" spans="7:16" x14ac:dyDescent="0.25">
      <c r="G52" t="s">
        <v>56</v>
      </c>
    </row>
    <row r="53" spans="7:16" x14ac:dyDescent="0.25">
      <c r="G53" t="s">
        <v>57</v>
      </c>
    </row>
    <row r="54" spans="7:16" x14ac:dyDescent="0.25">
      <c r="G54" t="s">
        <v>58</v>
      </c>
    </row>
    <row r="55" spans="7:16" x14ac:dyDescent="0.25">
      <c r="G55" t="s">
        <v>57</v>
      </c>
    </row>
    <row r="56" spans="7:16" x14ac:dyDescent="0.25">
      <c r="G56" t="s">
        <v>59</v>
      </c>
    </row>
    <row r="57" spans="7:16" x14ac:dyDescent="0.25">
      <c r="G57" t="s">
        <v>60</v>
      </c>
    </row>
    <row r="58" spans="7:16" x14ac:dyDescent="0.25">
      <c r="G58" t="s">
        <v>61</v>
      </c>
    </row>
    <row r="59" spans="7:16" x14ac:dyDescent="0.25">
      <c r="G59" t="s">
        <v>49</v>
      </c>
    </row>
    <row r="60" spans="7:16" x14ac:dyDescent="0.25">
      <c r="G60" t="s">
        <v>44</v>
      </c>
    </row>
    <row r="61" spans="7:16" x14ac:dyDescent="0.25">
      <c r="G61" s="3" t="s">
        <v>45</v>
      </c>
    </row>
    <row r="62" spans="7:16" x14ac:dyDescent="0.25">
      <c r="G62" t="s">
        <v>62</v>
      </c>
      <c r="P62" s="3"/>
    </row>
    <row r="63" spans="7:16" x14ac:dyDescent="0.25">
      <c r="G63" s="3" t="s">
        <v>50</v>
      </c>
    </row>
    <row r="64" spans="7:16" x14ac:dyDescent="0.25">
      <c r="P64" s="3"/>
    </row>
  </sheetData>
  <sheetProtection algorithmName="SHA-512" hashValue="Zd6n7vcICXPEWmXE0RTULAshHKCYzgrxMNpoMmZeN2oMCChBpT/qI04aFZAjzXanjCaDcFsSidQiwnBmNgYgnA==" saltValue="wiy7RQEJOabohEmZb8I4pw==" spinCount="100000" sheet="1" objects="1" scenarios="1" selectLockedCells="1" selectUnlockedCells="1"/>
  <sortState xmlns:xlrd2="http://schemas.microsoft.com/office/spreadsheetml/2017/richdata2" ref="G9:G45">
    <sortCondition ref="G45"/>
  </sortState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63054-A6B8-1645-AFF6-481B97B963DC}">
  <sheetPr codeName="Sheet4"/>
  <dimension ref="A2:AZ45"/>
  <sheetViews>
    <sheetView showGridLines="0" topLeftCell="H3" zoomScale="70" zoomScaleNormal="70" workbookViewId="0">
      <selection activeCell="R7" sqref="R7"/>
    </sheetView>
  </sheetViews>
  <sheetFormatPr defaultColWidth="11.42578125" defaultRowHeight="15" x14ac:dyDescent="0.25"/>
  <cols>
    <col min="1" max="2" width="11.42578125" hidden="1" customWidth="1"/>
    <col min="3" max="3" width="4.85546875" customWidth="1"/>
    <col min="4" max="4" width="14.85546875" customWidth="1"/>
    <col min="7" max="8" width="8.140625" customWidth="1"/>
    <col min="9" max="9" width="8.42578125" customWidth="1"/>
    <col min="10" max="10" width="32.5703125" bestFit="1" customWidth="1"/>
    <col min="11" max="11" width="2.140625" customWidth="1"/>
    <col min="12" max="12" width="3.85546875" bestFit="1" customWidth="1"/>
    <col min="13" max="13" width="4.85546875" customWidth="1"/>
    <col min="14" max="14" width="14.85546875" customWidth="1"/>
    <col min="17" max="18" width="8.140625" customWidth="1"/>
    <col min="19" max="19" width="8.42578125" customWidth="1"/>
    <col min="20" max="20" width="32.5703125" bestFit="1" customWidth="1"/>
    <col min="21" max="21" width="2.140625" customWidth="1"/>
    <col min="22" max="22" width="6.28515625" bestFit="1" customWidth="1"/>
    <col min="23" max="23" width="4.85546875" customWidth="1"/>
    <col min="24" max="24" width="14.85546875" customWidth="1"/>
    <col min="27" max="28" width="8.140625" customWidth="1"/>
    <col min="29" max="29" width="8.42578125" customWidth="1"/>
    <col min="30" max="30" width="32.5703125" bestFit="1" customWidth="1"/>
    <col min="31" max="31" width="2.140625" customWidth="1"/>
    <col min="32" max="32" width="6.28515625" bestFit="1" customWidth="1"/>
    <col min="33" max="33" width="4.85546875" customWidth="1"/>
    <col min="34" max="34" width="14.85546875" customWidth="1"/>
    <col min="37" max="38" width="8.140625" customWidth="1"/>
    <col min="39" max="39" width="8.42578125" customWidth="1"/>
    <col min="40" max="40" width="32.5703125" bestFit="1" customWidth="1"/>
    <col min="41" max="41" width="2.140625" customWidth="1"/>
    <col min="42" max="42" width="6.28515625" bestFit="1" customWidth="1"/>
    <col min="43" max="43" width="4.42578125" customWidth="1"/>
    <col min="44" max="44" width="14.85546875" customWidth="1"/>
    <col min="47" max="48" width="8.140625" customWidth="1"/>
    <col min="49" max="49" width="8.42578125" customWidth="1"/>
    <col min="50" max="50" width="32.5703125" bestFit="1" customWidth="1"/>
    <col min="51" max="51" width="2.140625" customWidth="1"/>
    <col min="52" max="52" width="6.28515625" bestFit="1" customWidth="1"/>
  </cols>
  <sheetData>
    <row r="2" spans="1:52" x14ac:dyDescent="0.25">
      <c r="D2" s="79" t="s">
        <v>116</v>
      </c>
      <c r="N2" s="79" t="s">
        <v>117</v>
      </c>
      <c r="X2" s="79" t="s">
        <v>118</v>
      </c>
      <c r="AH2" s="79" t="s">
        <v>119</v>
      </c>
      <c r="AR2" s="79" t="s">
        <v>120</v>
      </c>
    </row>
    <row r="4" spans="1:52" s="22" customFormat="1" ht="19.5" thickBot="1" x14ac:dyDescent="0.3">
      <c r="A4" s="28" t="s">
        <v>78</v>
      </c>
      <c r="B4" t="s">
        <v>6</v>
      </c>
      <c r="C4"/>
      <c r="D4" s="21" t="s">
        <v>73</v>
      </c>
      <c r="E4" s="21" t="s">
        <v>107</v>
      </c>
      <c r="F4" s="21"/>
      <c r="G4" s="21"/>
      <c r="H4" s="21"/>
      <c r="I4" s="21"/>
      <c r="J4" s="21"/>
      <c r="N4" s="21" t="s">
        <v>73</v>
      </c>
      <c r="O4" s="21" t="s">
        <v>107</v>
      </c>
      <c r="P4" s="21"/>
      <c r="Q4" s="21"/>
      <c r="R4" s="21"/>
      <c r="S4" s="21"/>
      <c r="T4" s="21"/>
      <c r="X4" s="21" t="s">
        <v>73</v>
      </c>
      <c r="Y4" s="21" t="s">
        <v>107</v>
      </c>
      <c r="Z4" s="21"/>
      <c r="AA4" s="21"/>
      <c r="AB4" s="21"/>
      <c r="AC4" s="21"/>
      <c r="AD4" s="21"/>
      <c r="AH4" s="21" t="s">
        <v>73</v>
      </c>
      <c r="AI4" s="21" t="s">
        <v>107</v>
      </c>
      <c r="AJ4" s="21"/>
      <c r="AK4" s="21"/>
      <c r="AL4" s="21"/>
      <c r="AM4" s="21"/>
      <c r="AN4" s="21"/>
      <c r="AR4" s="21" t="s">
        <v>73</v>
      </c>
      <c r="AS4" s="21" t="s">
        <v>107</v>
      </c>
      <c r="AT4" s="21"/>
      <c r="AU4" s="21"/>
      <c r="AV4" s="21"/>
      <c r="AW4" s="21"/>
      <c r="AX4" s="21"/>
    </row>
    <row r="5" spans="1:52" ht="15.75" thickTop="1" x14ac:dyDescent="0.25">
      <c r="A5" s="28" t="s">
        <v>79</v>
      </c>
      <c r="B5" t="s">
        <v>5</v>
      </c>
    </row>
    <row r="6" spans="1:52" ht="15.75" x14ac:dyDescent="0.25">
      <c r="A6" s="28" t="s">
        <v>80</v>
      </c>
      <c r="B6" t="s">
        <v>4</v>
      </c>
      <c r="D6" s="7" t="s">
        <v>74</v>
      </c>
      <c r="E6" s="27">
        <v>12</v>
      </c>
      <c r="F6" t="s">
        <v>75</v>
      </c>
      <c r="N6" s="7" t="s">
        <v>74</v>
      </c>
      <c r="O6" s="27">
        <v>12</v>
      </c>
      <c r="P6" t="s">
        <v>75</v>
      </c>
      <c r="X6" s="7" t="s">
        <v>74</v>
      </c>
      <c r="Y6" s="27">
        <v>12</v>
      </c>
      <c r="Z6" t="s">
        <v>75</v>
      </c>
      <c r="AH6" s="7" t="s">
        <v>74</v>
      </c>
      <c r="AI6" s="27">
        <v>12</v>
      </c>
      <c r="AJ6" t="s">
        <v>75</v>
      </c>
      <c r="AR6" s="7" t="s">
        <v>74</v>
      </c>
      <c r="AS6" s="27">
        <v>12</v>
      </c>
      <c r="AT6" t="s">
        <v>75</v>
      </c>
    </row>
    <row r="7" spans="1:52" ht="15.75" x14ac:dyDescent="0.25">
      <c r="A7" s="28" t="s">
        <v>81</v>
      </c>
      <c r="B7" t="s">
        <v>3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</row>
    <row r="8" spans="1:52" ht="15.75" x14ac:dyDescent="0.25">
      <c r="A8" s="28" t="s">
        <v>82</v>
      </c>
      <c r="B8" t="s">
        <v>1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</row>
    <row r="9" spans="1:52" ht="15.75" x14ac:dyDescent="0.25">
      <c r="A9" s="28" t="s">
        <v>98</v>
      </c>
      <c r="B9" t="s">
        <v>2</v>
      </c>
      <c r="D9" s="7"/>
      <c r="N9" s="7"/>
      <c r="X9" s="7"/>
      <c r="AH9" s="7"/>
      <c r="AR9" s="7"/>
    </row>
    <row r="10" spans="1:52" ht="15.75" x14ac:dyDescent="0.25">
      <c r="A10" s="28" t="s">
        <v>99</v>
      </c>
      <c r="B10" t="s">
        <v>7</v>
      </c>
      <c r="D10" s="10" t="s">
        <v>89</v>
      </c>
      <c r="E10" s="23" t="s">
        <v>76</v>
      </c>
      <c r="F10" s="11" t="s">
        <v>106</v>
      </c>
      <c r="G10" s="36"/>
      <c r="H10" s="37"/>
      <c r="I10" s="38"/>
      <c r="J10" s="12" t="s">
        <v>77</v>
      </c>
      <c r="N10" s="10" t="s">
        <v>89</v>
      </c>
      <c r="O10" s="23" t="s">
        <v>76</v>
      </c>
      <c r="P10" s="11" t="s">
        <v>106</v>
      </c>
      <c r="Q10" s="36"/>
      <c r="R10" s="37"/>
      <c r="S10" s="38"/>
      <c r="T10" s="12" t="s">
        <v>77</v>
      </c>
      <c r="X10" s="10" t="s">
        <v>89</v>
      </c>
      <c r="Y10" s="23" t="s">
        <v>76</v>
      </c>
      <c r="Z10" s="11" t="s">
        <v>106</v>
      </c>
      <c r="AA10" s="36"/>
      <c r="AB10" s="37"/>
      <c r="AC10" s="38"/>
      <c r="AD10" s="12" t="s">
        <v>77</v>
      </c>
      <c r="AH10" s="10" t="s">
        <v>89</v>
      </c>
      <c r="AI10" s="23" t="s">
        <v>76</v>
      </c>
      <c r="AJ10" s="11" t="s">
        <v>106</v>
      </c>
      <c r="AK10" s="36"/>
      <c r="AL10" s="37"/>
      <c r="AM10" s="38"/>
      <c r="AN10" s="12" t="s">
        <v>77</v>
      </c>
      <c r="AR10" s="10" t="s">
        <v>89</v>
      </c>
      <c r="AS10" s="23" t="s">
        <v>76</v>
      </c>
      <c r="AT10" s="11" t="s">
        <v>106</v>
      </c>
      <c r="AU10" s="36"/>
      <c r="AV10" s="37"/>
      <c r="AW10" s="38"/>
      <c r="AX10" s="12" t="s">
        <v>77</v>
      </c>
    </row>
    <row r="11" spans="1:52" ht="15.75" x14ac:dyDescent="0.25">
      <c r="A11" s="28" t="s">
        <v>100</v>
      </c>
      <c r="B11" t="s">
        <v>8</v>
      </c>
      <c r="D11" s="13" t="s">
        <v>78</v>
      </c>
      <c r="E11" s="24">
        <f>VLOOKUP(B4,'Week Delivery'!$C$10:$D$22,2)</f>
        <v>0</v>
      </c>
      <c r="F11" s="48">
        <f>$E$6</f>
        <v>12</v>
      </c>
      <c r="G11" s="47">
        <f>(IF(E11&gt;F11,1,0)*101)</f>
        <v>0</v>
      </c>
      <c r="H11" s="225">
        <f>SUM(G11:G23)</f>
        <v>0</v>
      </c>
      <c r="I11" s="226"/>
      <c r="J11" s="51" t="str">
        <f>IF(G11=0,"","To much trucks planned in this time frame")</f>
        <v/>
      </c>
      <c r="N11" s="13" t="s">
        <v>78</v>
      </c>
      <c r="O11" s="24">
        <f>VLOOKUP(B4,'Week Delivery'!$C$23:$D$35,2)</f>
        <v>0</v>
      </c>
      <c r="P11" s="48">
        <f>$E$6</f>
        <v>12</v>
      </c>
      <c r="Q11" s="47">
        <f>(IF(O11&gt;P11,1,0)*101)</f>
        <v>0</v>
      </c>
      <c r="R11" s="225">
        <f>SUM(Q11:Q23)</f>
        <v>0</v>
      </c>
      <c r="S11" s="225"/>
      <c r="T11" s="51" t="str">
        <f t="shared" ref="T11:T22" si="0">IF(Q11=0,"","To much trucks planned")</f>
        <v/>
      </c>
      <c r="X11" s="13" t="s">
        <v>78</v>
      </c>
      <c r="Y11" s="24">
        <f>VLOOKUP(B4,'Week Delivery'!$C$36:$D$48,2)</f>
        <v>0</v>
      </c>
      <c r="Z11" s="48">
        <f>$E$6</f>
        <v>12</v>
      </c>
      <c r="AA11" s="47">
        <f>(IF(Y11&gt;Z11,1,0)*101)</f>
        <v>0</v>
      </c>
      <c r="AB11" s="234">
        <f>SUM(AA11:AA23)</f>
        <v>0</v>
      </c>
      <c r="AC11" s="226"/>
      <c r="AD11" s="51" t="str">
        <f>IF(AA11=0,"","To much trucks planned in this time frame")</f>
        <v/>
      </c>
      <c r="AH11" s="13" t="s">
        <v>78</v>
      </c>
      <c r="AI11" s="24">
        <f>VLOOKUP(B4,'Week Delivery'!$C$49:$D$61,2)</f>
        <v>0</v>
      </c>
      <c r="AJ11" s="48">
        <f>$E$6</f>
        <v>12</v>
      </c>
      <c r="AK11" s="47">
        <f>(IF(AI11&gt;AJ11,1,0)*101)</f>
        <v>0</v>
      </c>
      <c r="AL11" s="234">
        <f>SUM(AK11:AK23)</f>
        <v>0</v>
      </c>
      <c r="AM11" s="226"/>
      <c r="AN11" s="51" t="str">
        <f>IF(AK11=0,"","To much trucks planned in this time frame")</f>
        <v/>
      </c>
      <c r="AR11" s="13" t="s">
        <v>78</v>
      </c>
      <c r="AS11" s="24">
        <f>VLOOKUP(B4,'Week Delivery'!$C$62:$D$74,2)</f>
        <v>0</v>
      </c>
      <c r="AT11" s="48">
        <f>$E$6</f>
        <v>12</v>
      </c>
      <c r="AU11" s="47">
        <f>(IF(AS11&gt;AT11,1,0)*101)</f>
        <v>0</v>
      </c>
      <c r="AV11" s="234">
        <f>SUM(AU11:AU23)</f>
        <v>0</v>
      </c>
      <c r="AW11" s="226"/>
      <c r="AX11" s="51" t="str">
        <f>IF(AU11=0,"","To much trucks planned in this time frame")</f>
        <v/>
      </c>
    </row>
    <row r="12" spans="1:52" ht="15.75" x14ac:dyDescent="0.25">
      <c r="A12" s="28" t="s">
        <v>101</v>
      </c>
      <c r="B12" t="s">
        <v>9</v>
      </c>
      <c r="D12" s="14" t="s">
        <v>79</v>
      </c>
      <c r="E12" s="25">
        <f>VLOOKUP(B5,'Week Delivery'!$C$10:$D$22,2)</f>
        <v>0</v>
      </c>
      <c r="F12" s="49">
        <f>$E$6</f>
        <v>12</v>
      </c>
      <c r="G12" s="47">
        <f>(IF(E12&gt;F12,1,0)*101)</f>
        <v>0</v>
      </c>
      <c r="H12" s="227"/>
      <c r="I12" s="228"/>
      <c r="J12" s="52" t="str">
        <f t="shared" ref="J12:J23" si="1">IF(G12=0,"","To much trucks planned in this time frame")</f>
        <v/>
      </c>
      <c r="N12" s="14" t="s">
        <v>79</v>
      </c>
      <c r="O12" s="24">
        <f>VLOOKUP(B5,'Week Delivery'!$C$23:$D$35,2)</f>
        <v>0</v>
      </c>
      <c r="P12" s="49">
        <f>$E$6</f>
        <v>12</v>
      </c>
      <c r="Q12" s="47">
        <f t="shared" ref="Q12:Q23" si="2">(IF(O12&gt;P12,1,0)*101)</f>
        <v>0</v>
      </c>
      <c r="R12" s="227"/>
      <c r="S12" s="227"/>
      <c r="T12" s="52" t="str">
        <f t="shared" si="0"/>
        <v/>
      </c>
      <c r="X12" s="14" t="s">
        <v>79</v>
      </c>
      <c r="Y12" s="24">
        <f>VLOOKUP(B5,'Week Delivery'!$C$36:$D$48,2)</f>
        <v>0</v>
      </c>
      <c r="Z12" s="49">
        <f>$E$6</f>
        <v>12</v>
      </c>
      <c r="AA12" s="47">
        <f t="shared" ref="AA12:AA23" si="3">(IF(Y12&gt;Z12,1,0)*101)</f>
        <v>0</v>
      </c>
      <c r="AB12" s="235"/>
      <c r="AC12" s="228"/>
      <c r="AD12" s="52" t="str">
        <f t="shared" ref="AD12:AD14" si="4">IF(AA12=0,"","To much trucks planned in this time frame")</f>
        <v/>
      </c>
      <c r="AH12" s="14" t="s">
        <v>79</v>
      </c>
      <c r="AI12" s="24">
        <f>VLOOKUP(B5,'Week Delivery'!$C$49:$D$61,2)</f>
        <v>0</v>
      </c>
      <c r="AJ12" s="49">
        <f>$E$6</f>
        <v>12</v>
      </c>
      <c r="AK12" s="47">
        <f t="shared" ref="AK12:AK23" si="5">(IF(AI12&gt;AJ12,1,0)*101)</f>
        <v>0</v>
      </c>
      <c r="AL12" s="235"/>
      <c r="AM12" s="228"/>
      <c r="AN12" s="52" t="str">
        <f t="shared" ref="AN12:AN14" si="6">IF(AK12=0,"","To much trucks planned in this time frame")</f>
        <v/>
      </c>
      <c r="AR12" s="14" t="s">
        <v>79</v>
      </c>
      <c r="AS12" s="24">
        <f>VLOOKUP(B5,'Week Delivery'!$C$62:$D$74,2)</f>
        <v>0</v>
      </c>
      <c r="AT12" s="49">
        <f>$E$6</f>
        <v>12</v>
      </c>
      <c r="AU12" s="47">
        <f t="shared" ref="AU12:AU23" si="7">(IF(AS12&gt;AT12,1,0)*101)</f>
        <v>0</v>
      </c>
      <c r="AV12" s="235"/>
      <c r="AW12" s="228"/>
      <c r="AX12" s="52" t="str">
        <f t="shared" ref="AX12:AX14" si="8">IF(AU12=0,"","To much trucks planned in this time frame")</f>
        <v/>
      </c>
    </row>
    <row r="13" spans="1:52" ht="15.75" x14ac:dyDescent="0.25">
      <c r="A13" s="28" t="s">
        <v>102</v>
      </c>
      <c r="B13" t="s">
        <v>10</v>
      </c>
      <c r="D13" s="14" t="s">
        <v>80</v>
      </c>
      <c r="E13" s="25">
        <f>VLOOKUP(B6,'Week Delivery'!$C$10:$D$22,2)</f>
        <v>0</v>
      </c>
      <c r="F13" s="49">
        <f t="shared" ref="F13:F23" si="9">$E$6</f>
        <v>12</v>
      </c>
      <c r="G13" s="47">
        <f>(IF(E13&gt;F13,1,0)*101)</f>
        <v>0</v>
      </c>
      <c r="H13" s="227"/>
      <c r="I13" s="228"/>
      <c r="J13" s="52" t="str">
        <f t="shared" si="1"/>
        <v/>
      </c>
      <c r="N13" s="14" t="s">
        <v>80</v>
      </c>
      <c r="O13" s="24">
        <f>VLOOKUP(B6,'Week Delivery'!$C$23:$D$35,2)</f>
        <v>0</v>
      </c>
      <c r="P13" s="49">
        <f t="shared" ref="P13:P23" si="10">$E$6</f>
        <v>12</v>
      </c>
      <c r="Q13" s="47">
        <f t="shared" si="2"/>
        <v>0</v>
      </c>
      <c r="R13" s="227"/>
      <c r="S13" s="227"/>
      <c r="T13" s="52" t="str">
        <f t="shared" si="0"/>
        <v/>
      </c>
      <c r="X13" s="14" t="s">
        <v>80</v>
      </c>
      <c r="Y13" s="24">
        <f>VLOOKUP(B6,'Week Delivery'!$C$36:$D$48,2)</f>
        <v>0</v>
      </c>
      <c r="Z13" s="49">
        <f t="shared" ref="Z13:Z23" si="11">$E$6</f>
        <v>12</v>
      </c>
      <c r="AA13" s="47">
        <f t="shared" si="3"/>
        <v>0</v>
      </c>
      <c r="AB13" s="235"/>
      <c r="AC13" s="228"/>
      <c r="AD13" s="52" t="str">
        <f t="shared" si="4"/>
        <v/>
      </c>
      <c r="AH13" s="14" t="s">
        <v>80</v>
      </c>
      <c r="AI13" s="24">
        <f>VLOOKUP(B6,'Week Delivery'!$C$49:$D$61,2)</f>
        <v>0</v>
      </c>
      <c r="AJ13" s="49">
        <f t="shared" ref="AJ13:AJ23" si="12">$E$6</f>
        <v>12</v>
      </c>
      <c r="AK13" s="47">
        <f t="shared" si="5"/>
        <v>0</v>
      </c>
      <c r="AL13" s="235"/>
      <c r="AM13" s="228"/>
      <c r="AN13" s="52" t="str">
        <f t="shared" si="6"/>
        <v/>
      </c>
      <c r="AR13" s="14" t="s">
        <v>80</v>
      </c>
      <c r="AS13" s="24">
        <f>VLOOKUP(B6,'Week Delivery'!$C$62:$D$74,2)</f>
        <v>0</v>
      </c>
      <c r="AT13" s="49">
        <f t="shared" ref="AT13:AT23" si="13">$E$6</f>
        <v>12</v>
      </c>
      <c r="AU13" s="47">
        <f t="shared" si="7"/>
        <v>0</v>
      </c>
      <c r="AV13" s="235"/>
      <c r="AW13" s="228"/>
      <c r="AX13" s="52" t="str">
        <f t="shared" si="8"/>
        <v/>
      </c>
    </row>
    <row r="14" spans="1:52" ht="15.75" x14ac:dyDescent="0.25">
      <c r="A14" s="28" t="s">
        <v>103</v>
      </c>
      <c r="B14" t="s">
        <v>11</v>
      </c>
      <c r="D14" s="14" t="s">
        <v>81</v>
      </c>
      <c r="E14" s="25">
        <f>VLOOKUP(B7,'Week Delivery'!$C$10:$D$22,2)</f>
        <v>0</v>
      </c>
      <c r="F14" s="49">
        <f t="shared" si="9"/>
        <v>12</v>
      </c>
      <c r="G14" s="47">
        <f t="shared" ref="G14:G23" si="14">(IF(E14&gt;F14,1,0)*101)</f>
        <v>0</v>
      </c>
      <c r="H14" s="227"/>
      <c r="I14" s="228"/>
      <c r="J14" s="52" t="str">
        <f t="shared" si="1"/>
        <v/>
      </c>
      <c r="N14" s="14" t="s">
        <v>81</v>
      </c>
      <c r="O14" s="24">
        <f>VLOOKUP(B7,'Week Delivery'!$C$23:$D$35,2)</f>
        <v>0</v>
      </c>
      <c r="P14" s="49">
        <f t="shared" si="10"/>
        <v>12</v>
      </c>
      <c r="Q14" s="47">
        <f t="shared" si="2"/>
        <v>0</v>
      </c>
      <c r="R14" s="227"/>
      <c r="S14" s="227"/>
      <c r="T14" s="52" t="str">
        <f t="shared" si="0"/>
        <v/>
      </c>
      <c r="X14" s="14" t="s">
        <v>81</v>
      </c>
      <c r="Y14" s="24">
        <f>VLOOKUP(B7,'Week Delivery'!$C$36:$D$48,2)</f>
        <v>0</v>
      </c>
      <c r="Z14" s="49">
        <f t="shared" si="11"/>
        <v>12</v>
      </c>
      <c r="AA14" s="47">
        <f t="shared" si="3"/>
        <v>0</v>
      </c>
      <c r="AB14" s="235"/>
      <c r="AC14" s="228"/>
      <c r="AD14" s="52" t="str">
        <f t="shared" si="4"/>
        <v/>
      </c>
      <c r="AH14" s="14" t="s">
        <v>81</v>
      </c>
      <c r="AI14" s="24">
        <f>VLOOKUP(B7,'Week Delivery'!$C$49:$D$61,2)</f>
        <v>0</v>
      </c>
      <c r="AJ14" s="49">
        <f t="shared" si="12"/>
        <v>12</v>
      </c>
      <c r="AK14" s="47">
        <f t="shared" si="5"/>
        <v>0</v>
      </c>
      <c r="AL14" s="235"/>
      <c r="AM14" s="228"/>
      <c r="AN14" s="52" t="str">
        <f t="shared" si="6"/>
        <v/>
      </c>
      <c r="AR14" s="14" t="s">
        <v>81</v>
      </c>
      <c r="AS14" s="24">
        <f>VLOOKUP(B7,'Week Delivery'!$C$62:$D$74,2)</f>
        <v>0</v>
      </c>
      <c r="AT14" s="49">
        <f t="shared" si="13"/>
        <v>12</v>
      </c>
      <c r="AU14" s="47">
        <f t="shared" si="7"/>
        <v>0</v>
      </c>
      <c r="AV14" s="235"/>
      <c r="AW14" s="228"/>
      <c r="AX14" s="52" t="str">
        <f t="shared" si="8"/>
        <v/>
      </c>
    </row>
    <row r="15" spans="1:52" ht="15.75" x14ac:dyDescent="0.25">
      <c r="A15" s="28" t="s">
        <v>104</v>
      </c>
      <c r="B15" t="s">
        <v>12</v>
      </c>
      <c r="D15" s="14" t="s">
        <v>82</v>
      </c>
      <c r="E15" s="25">
        <f>VLOOKUP(B8,'Week Delivery'!$C$10:$D$22,2)</f>
        <v>0</v>
      </c>
      <c r="F15" s="49">
        <f t="shared" si="9"/>
        <v>12</v>
      </c>
      <c r="G15" s="47">
        <f t="shared" si="14"/>
        <v>0</v>
      </c>
      <c r="H15" s="227"/>
      <c r="I15" s="228"/>
      <c r="J15" s="52" t="str">
        <f>IF(G15=0,"","To much trucks planned")</f>
        <v/>
      </c>
      <c r="N15" s="14" t="s">
        <v>82</v>
      </c>
      <c r="O15" s="24">
        <f>VLOOKUP(B8,'Week Delivery'!$C$23:$D$35,2)</f>
        <v>0</v>
      </c>
      <c r="P15" s="49">
        <f t="shared" si="10"/>
        <v>12</v>
      </c>
      <c r="Q15" s="47">
        <f t="shared" si="2"/>
        <v>0</v>
      </c>
      <c r="R15" s="227"/>
      <c r="S15" s="227"/>
      <c r="T15" s="52" t="str">
        <f t="shared" si="0"/>
        <v/>
      </c>
      <c r="X15" s="14" t="s">
        <v>82</v>
      </c>
      <c r="Y15" s="24">
        <f>VLOOKUP(B8,'Week Delivery'!$C$36:$D$48,2)</f>
        <v>0</v>
      </c>
      <c r="Z15" s="49">
        <f t="shared" si="11"/>
        <v>12</v>
      </c>
      <c r="AA15" s="47">
        <f t="shared" si="3"/>
        <v>0</v>
      </c>
      <c r="AB15" s="235"/>
      <c r="AC15" s="228"/>
      <c r="AD15" s="52" t="str">
        <f>IF(AA15=0,"","To much trucks planned")</f>
        <v/>
      </c>
      <c r="AH15" s="14" t="s">
        <v>82</v>
      </c>
      <c r="AI15" s="24">
        <f>VLOOKUP(B8,'Week Delivery'!$C$49:$D$61,2)</f>
        <v>0</v>
      </c>
      <c r="AJ15" s="49">
        <f t="shared" si="12"/>
        <v>12</v>
      </c>
      <c r="AK15" s="47">
        <f t="shared" si="5"/>
        <v>0</v>
      </c>
      <c r="AL15" s="235"/>
      <c r="AM15" s="228"/>
      <c r="AN15" s="52" t="str">
        <f>IF(AK15=0,"","To much trucks planned")</f>
        <v/>
      </c>
      <c r="AR15" s="14" t="s">
        <v>82</v>
      </c>
      <c r="AS15" s="24">
        <f>VLOOKUP(B8,'Week Delivery'!$C$62:$D$74,2)</f>
        <v>0</v>
      </c>
      <c r="AT15" s="49">
        <f t="shared" si="13"/>
        <v>12</v>
      </c>
      <c r="AU15" s="47">
        <f t="shared" si="7"/>
        <v>0</v>
      </c>
      <c r="AV15" s="235"/>
      <c r="AW15" s="228"/>
      <c r="AX15" s="52" t="str">
        <f>IF(AU15=0,"","To much trucks planned")</f>
        <v/>
      </c>
    </row>
    <row r="16" spans="1:52" ht="15.75" x14ac:dyDescent="0.25">
      <c r="A16" s="28" t="s">
        <v>105</v>
      </c>
      <c r="B16" t="s">
        <v>13</v>
      </c>
      <c r="D16" s="14" t="s">
        <v>98</v>
      </c>
      <c r="E16" s="25">
        <f>VLOOKUP(B9,'Week Delivery'!$C$10:$D$22,2)</f>
        <v>0</v>
      </c>
      <c r="F16" s="49">
        <f t="shared" si="9"/>
        <v>12</v>
      </c>
      <c r="G16" s="47">
        <f t="shared" si="14"/>
        <v>0</v>
      </c>
      <c r="H16" s="227"/>
      <c r="I16" s="228"/>
      <c r="J16" s="52" t="str">
        <f t="shared" si="1"/>
        <v/>
      </c>
      <c r="N16" s="14" t="s">
        <v>98</v>
      </c>
      <c r="O16" s="24">
        <f>VLOOKUP(B9,'Week Delivery'!$C$23:$D$35,2)</f>
        <v>0</v>
      </c>
      <c r="P16" s="49">
        <f t="shared" si="10"/>
        <v>12</v>
      </c>
      <c r="Q16" s="47">
        <f t="shared" si="2"/>
        <v>0</v>
      </c>
      <c r="R16" s="227"/>
      <c r="S16" s="227"/>
      <c r="T16" s="52" t="str">
        <f t="shared" si="0"/>
        <v/>
      </c>
      <c r="X16" s="14" t="s">
        <v>98</v>
      </c>
      <c r="Y16" s="24">
        <f>VLOOKUP(B9,'Week Delivery'!$C$36:$D$48,2)</f>
        <v>0</v>
      </c>
      <c r="Z16" s="49">
        <f t="shared" si="11"/>
        <v>12</v>
      </c>
      <c r="AA16" s="47">
        <f t="shared" si="3"/>
        <v>0</v>
      </c>
      <c r="AB16" s="235"/>
      <c r="AC16" s="228"/>
      <c r="AD16" s="52" t="str">
        <f t="shared" ref="AD16:AD23" si="15">IF(AA16=0,"","To much trucks planned in this time frame")</f>
        <v/>
      </c>
      <c r="AH16" s="14" t="s">
        <v>98</v>
      </c>
      <c r="AI16" s="24">
        <f>VLOOKUP(B9,'Week Delivery'!$C$49:$D$61,2)</f>
        <v>0</v>
      </c>
      <c r="AJ16" s="49">
        <f t="shared" si="12"/>
        <v>12</v>
      </c>
      <c r="AK16" s="47">
        <f t="shared" si="5"/>
        <v>0</v>
      </c>
      <c r="AL16" s="235"/>
      <c r="AM16" s="228"/>
      <c r="AN16" s="52" t="str">
        <f t="shared" ref="AN16:AN23" si="16">IF(AK16=0,"","To much trucks planned in this time frame")</f>
        <v/>
      </c>
      <c r="AR16" s="14" t="s">
        <v>98</v>
      </c>
      <c r="AS16" s="24">
        <f>VLOOKUP(B9,'Week Delivery'!$C$62:$D$74,2)</f>
        <v>0</v>
      </c>
      <c r="AT16" s="49">
        <f t="shared" si="13"/>
        <v>12</v>
      </c>
      <c r="AU16" s="47">
        <f t="shared" si="7"/>
        <v>0</v>
      </c>
      <c r="AV16" s="235"/>
      <c r="AW16" s="228"/>
      <c r="AX16" s="52" t="str">
        <f t="shared" ref="AX16:AX23" si="17">IF(AU16=0,"","To much trucks planned in this time frame")</f>
        <v/>
      </c>
    </row>
    <row r="17" spans="1:52" ht="15.75" x14ac:dyDescent="0.25">
      <c r="D17" s="14" t="s">
        <v>99</v>
      </c>
      <c r="E17" s="25">
        <f>VLOOKUP(B10,'Week Delivery'!$C$10:$D$22,2)</f>
        <v>0</v>
      </c>
      <c r="F17" s="49">
        <f t="shared" si="9"/>
        <v>12</v>
      </c>
      <c r="G17" s="47">
        <f t="shared" si="14"/>
        <v>0</v>
      </c>
      <c r="H17" s="227"/>
      <c r="I17" s="228"/>
      <c r="J17" s="52" t="str">
        <f t="shared" si="1"/>
        <v/>
      </c>
      <c r="N17" s="14" t="s">
        <v>99</v>
      </c>
      <c r="O17" s="24">
        <f>VLOOKUP(B10,'Week Delivery'!$C$23:$D$35,2)</f>
        <v>0</v>
      </c>
      <c r="P17" s="49">
        <f t="shared" si="10"/>
        <v>12</v>
      </c>
      <c r="Q17" s="47">
        <f t="shared" si="2"/>
        <v>0</v>
      </c>
      <c r="R17" s="227"/>
      <c r="S17" s="227"/>
      <c r="T17" s="52" t="str">
        <f t="shared" si="0"/>
        <v/>
      </c>
      <c r="X17" s="14" t="s">
        <v>99</v>
      </c>
      <c r="Y17" s="24">
        <f>VLOOKUP(B10,'Week Delivery'!$C$36:$D$48,2)</f>
        <v>0</v>
      </c>
      <c r="Z17" s="49">
        <f t="shared" si="11"/>
        <v>12</v>
      </c>
      <c r="AA17" s="47">
        <f t="shared" si="3"/>
        <v>0</v>
      </c>
      <c r="AB17" s="235"/>
      <c r="AC17" s="228"/>
      <c r="AD17" s="52" t="str">
        <f t="shared" si="15"/>
        <v/>
      </c>
      <c r="AH17" s="14" t="s">
        <v>99</v>
      </c>
      <c r="AI17" s="24">
        <f>VLOOKUP(B10,'Week Delivery'!$C$49:$D$61,2)</f>
        <v>0</v>
      </c>
      <c r="AJ17" s="49">
        <f t="shared" si="12"/>
        <v>12</v>
      </c>
      <c r="AK17" s="47">
        <f t="shared" si="5"/>
        <v>0</v>
      </c>
      <c r="AL17" s="235"/>
      <c r="AM17" s="228"/>
      <c r="AN17" s="52" t="str">
        <f t="shared" si="16"/>
        <v/>
      </c>
      <c r="AR17" s="14" t="s">
        <v>99</v>
      </c>
      <c r="AS17" s="24">
        <f>VLOOKUP(B10,'Week Delivery'!$C$62:$D$74,2)</f>
        <v>0</v>
      </c>
      <c r="AT17" s="49">
        <f t="shared" si="13"/>
        <v>12</v>
      </c>
      <c r="AU17" s="47">
        <f t="shared" si="7"/>
        <v>0</v>
      </c>
      <c r="AV17" s="235"/>
      <c r="AW17" s="228"/>
      <c r="AX17" s="52" t="str">
        <f t="shared" si="17"/>
        <v/>
      </c>
    </row>
    <row r="18" spans="1:52" ht="15.75" x14ac:dyDescent="0.25">
      <c r="D18" s="14" t="s">
        <v>100</v>
      </c>
      <c r="E18" s="25">
        <f>VLOOKUP(B11,'Week Delivery'!$C$10:$D$22,2)</f>
        <v>0</v>
      </c>
      <c r="F18" s="49">
        <f t="shared" si="9"/>
        <v>12</v>
      </c>
      <c r="G18" s="47">
        <f t="shared" si="14"/>
        <v>0</v>
      </c>
      <c r="H18" s="227"/>
      <c r="I18" s="228"/>
      <c r="J18" s="52" t="str">
        <f t="shared" si="1"/>
        <v/>
      </c>
      <c r="N18" s="14" t="s">
        <v>100</v>
      </c>
      <c r="O18" s="24">
        <f>VLOOKUP(B11,'Week Delivery'!$C$23:$D$35,2)</f>
        <v>0</v>
      </c>
      <c r="P18" s="49">
        <f t="shared" si="10"/>
        <v>12</v>
      </c>
      <c r="Q18" s="47">
        <f t="shared" si="2"/>
        <v>0</v>
      </c>
      <c r="R18" s="227"/>
      <c r="S18" s="227"/>
      <c r="T18" s="52" t="str">
        <f t="shared" si="0"/>
        <v/>
      </c>
      <c r="X18" s="14" t="s">
        <v>100</v>
      </c>
      <c r="Y18" s="24">
        <f>VLOOKUP(B11,'Week Delivery'!$C$36:$D$48,2)</f>
        <v>0</v>
      </c>
      <c r="Z18" s="49">
        <f t="shared" si="11"/>
        <v>12</v>
      </c>
      <c r="AA18" s="47">
        <f t="shared" si="3"/>
        <v>0</v>
      </c>
      <c r="AB18" s="235"/>
      <c r="AC18" s="228"/>
      <c r="AD18" s="52" t="str">
        <f t="shared" si="15"/>
        <v/>
      </c>
      <c r="AH18" s="14" t="s">
        <v>100</v>
      </c>
      <c r="AI18" s="24">
        <f>VLOOKUP(B11,'Week Delivery'!$C$49:$D$61,2)</f>
        <v>0</v>
      </c>
      <c r="AJ18" s="49">
        <f t="shared" si="12"/>
        <v>12</v>
      </c>
      <c r="AK18" s="47">
        <f t="shared" si="5"/>
        <v>0</v>
      </c>
      <c r="AL18" s="235"/>
      <c r="AM18" s="228"/>
      <c r="AN18" s="52" t="str">
        <f t="shared" si="16"/>
        <v/>
      </c>
      <c r="AR18" s="14" t="s">
        <v>100</v>
      </c>
      <c r="AS18" s="24">
        <f>VLOOKUP(B11,'Week Delivery'!$C$62:$D$74,2)</f>
        <v>0</v>
      </c>
      <c r="AT18" s="49">
        <f t="shared" si="13"/>
        <v>12</v>
      </c>
      <c r="AU18" s="47">
        <f t="shared" si="7"/>
        <v>0</v>
      </c>
      <c r="AV18" s="235"/>
      <c r="AW18" s="228"/>
      <c r="AX18" s="52" t="str">
        <f t="shared" si="17"/>
        <v/>
      </c>
    </row>
    <row r="19" spans="1:52" ht="18.75" x14ac:dyDescent="0.25">
      <c r="A19" s="22" t="s">
        <v>114</v>
      </c>
      <c r="D19" s="31" t="s">
        <v>101</v>
      </c>
      <c r="E19" s="25">
        <f>VLOOKUP(B12,'Week Delivery'!$C$10:$D$22,2)</f>
        <v>0</v>
      </c>
      <c r="F19" s="49">
        <f t="shared" si="9"/>
        <v>12</v>
      </c>
      <c r="G19" s="47">
        <f t="shared" si="14"/>
        <v>0</v>
      </c>
      <c r="H19" s="227"/>
      <c r="I19" s="228"/>
      <c r="J19" s="52" t="str">
        <f t="shared" si="1"/>
        <v/>
      </c>
      <c r="N19" s="31" t="s">
        <v>101</v>
      </c>
      <c r="O19" s="24">
        <f>VLOOKUP(B12,'Week Delivery'!$C$23:$D$35,2)</f>
        <v>0</v>
      </c>
      <c r="P19" s="49">
        <f t="shared" si="10"/>
        <v>12</v>
      </c>
      <c r="Q19" s="47">
        <f t="shared" si="2"/>
        <v>0</v>
      </c>
      <c r="R19" s="227"/>
      <c r="S19" s="227"/>
      <c r="T19" s="52" t="str">
        <f t="shared" si="0"/>
        <v/>
      </c>
      <c r="X19" s="31" t="s">
        <v>101</v>
      </c>
      <c r="Y19" s="24">
        <f>VLOOKUP(B12,'Week Delivery'!$C$36:$D$48,2)</f>
        <v>0</v>
      </c>
      <c r="Z19" s="49">
        <f t="shared" si="11"/>
        <v>12</v>
      </c>
      <c r="AA19" s="47">
        <f t="shared" si="3"/>
        <v>0</v>
      </c>
      <c r="AB19" s="235"/>
      <c r="AC19" s="228"/>
      <c r="AD19" s="52" t="str">
        <f t="shared" si="15"/>
        <v/>
      </c>
      <c r="AH19" s="31" t="s">
        <v>101</v>
      </c>
      <c r="AI19" s="24">
        <f>VLOOKUP(B12,'Week Delivery'!$C$49:$D$61,2)</f>
        <v>0</v>
      </c>
      <c r="AJ19" s="49">
        <f t="shared" si="12"/>
        <v>12</v>
      </c>
      <c r="AK19" s="47">
        <f t="shared" si="5"/>
        <v>0</v>
      </c>
      <c r="AL19" s="235"/>
      <c r="AM19" s="228"/>
      <c r="AN19" s="52" t="str">
        <f t="shared" si="16"/>
        <v/>
      </c>
      <c r="AR19" s="31" t="s">
        <v>101</v>
      </c>
      <c r="AS19" s="24">
        <f>VLOOKUP(B12,'Week Delivery'!$C$62:$D$74,2)</f>
        <v>0</v>
      </c>
      <c r="AT19" s="49">
        <f t="shared" si="13"/>
        <v>12</v>
      </c>
      <c r="AU19" s="47">
        <f t="shared" si="7"/>
        <v>0</v>
      </c>
      <c r="AV19" s="235"/>
      <c r="AW19" s="228"/>
      <c r="AX19" s="52" t="str">
        <f t="shared" si="17"/>
        <v/>
      </c>
    </row>
    <row r="20" spans="1:52" ht="15.75" x14ac:dyDescent="0.25">
      <c r="A20" t="s">
        <v>110</v>
      </c>
      <c r="D20" s="31" t="s">
        <v>102</v>
      </c>
      <c r="E20" s="25">
        <f>VLOOKUP(B13,'Week Delivery'!$C$10:$D$22,2)</f>
        <v>0</v>
      </c>
      <c r="F20" s="49">
        <f t="shared" si="9"/>
        <v>12</v>
      </c>
      <c r="G20" s="47">
        <f t="shared" si="14"/>
        <v>0</v>
      </c>
      <c r="H20" s="227"/>
      <c r="I20" s="228"/>
      <c r="J20" s="52" t="str">
        <f t="shared" si="1"/>
        <v/>
      </c>
      <c r="N20" s="31" t="s">
        <v>102</v>
      </c>
      <c r="O20" s="24">
        <f>VLOOKUP(B13,'Week Delivery'!$C$23:$D$35,2)</f>
        <v>0</v>
      </c>
      <c r="P20" s="49">
        <f t="shared" si="10"/>
        <v>12</v>
      </c>
      <c r="Q20" s="47">
        <f t="shared" si="2"/>
        <v>0</v>
      </c>
      <c r="R20" s="227"/>
      <c r="S20" s="227"/>
      <c r="T20" s="52" t="str">
        <f t="shared" si="0"/>
        <v/>
      </c>
      <c r="X20" s="31" t="s">
        <v>102</v>
      </c>
      <c r="Y20" s="24">
        <f>VLOOKUP(B13,'Week Delivery'!$C$36:$D$48,2)</f>
        <v>0</v>
      </c>
      <c r="Z20" s="49">
        <f t="shared" si="11"/>
        <v>12</v>
      </c>
      <c r="AA20" s="47">
        <f t="shared" si="3"/>
        <v>0</v>
      </c>
      <c r="AB20" s="235"/>
      <c r="AC20" s="228"/>
      <c r="AD20" s="52" t="str">
        <f t="shared" si="15"/>
        <v/>
      </c>
      <c r="AH20" s="31" t="s">
        <v>102</v>
      </c>
      <c r="AI20" s="24">
        <f>VLOOKUP(B13,'Week Delivery'!$C$49:$D$61,2)</f>
        <v>0</v>
      </c>
      <c r="AJ20" s="49">
        <f t="shared" si="12"/>
        <v>12</v>
      </c>
      <c r="AK20" s="47">
        <f t="shared" si="5"/>
        <v>0</v>
      </c>
      <c r="AL20" s="235"/>
      <c r="AM20" s="228"/>
      <c r="AN20" s="52" t="str">
        <f t="shared" si="16"/>
        <v/>
      </c>
      <c r="AR20" s="31" t="s">
        <v>102</v>
      </c>
      <c r="AS20" s="24">
        <f>VLOOKUP(B13,'Week Delivery'!$C$62:$D$74,2)</f>
        <v>0</v>
      </c>
      <c r="AT20" s="49">
        <f t="shared" si="13"/>
        <v>12</v>
      </c>
      <c r="AU20" s="47">
        <f t="shared" si="7"/>
        <v>0</v>
      </c>
      <c r="AV20" s="235"/>
      <c r="AW20" s="228"/>
      <c r="AX20" s="52" t="str">
        <f t="shared" si="17"/>
        <v/>
      </c>
    </row>
    <row r="21" spans="1:52" ht="15.75" x14ac:dyDescent="0.25">
      <c r="A21" t="s">
        <v>111</v>
      </c>
      <c r="D21" s="31" t="s">
        <v>103</v>
      </c>
      <c r="E21" s="25">
        <f>VLOOKUP(B14,'Week Delivery'!$C$10:$D$22,2)</f>
        <v>0</v>
      </c>
      <c r="F21" s="49">
        <f t="shared" si="9"/>
        <v>12</v>
      </c>
      <c r="G21" s="47">
        <f t="shared" si="14"/>
        <v>0</v>
      </c>
      <c r="H21" s="227"/>
      <c r="I21" s="228"/>
      <c r="J21" s="52" t="str">
        <f t="shared" si="1"/>
        <v/>
      </c>
      <c r="N21" s="31" t="s">
        <v>103</v>
      </c>
      <c r="O21" s="24">
        <f>VLOOKUP(B14,'Week Delivery'!$C$23:$D$35,2)</f>
        <v>0</v>
      </c>
      <c r="P21" s="49">
        <f t="shared" si="10"/>
        <v>12</v>
      </c>
      <c r="Q21" s="47">
        <f t="shared" si="2"/>
        <v>0</v>
      </c>
      <c r="R21" s="227"/>
      <c r="S21" s="227"/>
      <c r="T21" s="52" t="str">
        <f t="shared" si="0"/>
        <v/>
      </c>
      <c r="X21" s="31" t="s">
        <v>103</v>
      </c>
      <c r="Y21" s="24">
        <f>VLOOKUP(B14,'Week Delivery'!$C$36:$D$48,2)</f>
        <v>0</v>
      </c>
      <c r="Z21" s="49">
        <f t="shared" si="11"/>
        <v>12</v>
      </c>
      <c r="AA21" s="47">
        <f t="shared" si="3"/>
        <v>0</v>
      </c>
      <c r="AB21" s="235"/>
      <c r="AC21" s="228"/>
      <c r="AD21" s="52" t="str">
        <f t="shared" si="15"/>
        <v/>
      </c>
      <c r="AH21" s="31" t="s">
        <v>103</v>
      </c>
      <c r="AI21" s="24">
        <f>VLOOKUP(B14,'Week Delivery'!$C$49:$D$61,2)</f>
        <v>0</v>
      </c>
      <c r="AJ21" s="49">
        <f t="shared" si="12"/>
        <v>12</v>
      </c>
      <c r="AK21" s="47">
        <f t="shared" si="5"/>
        <v>0</v>
      </c>
      <c r="AL21" s="235"/>
      <c r="AM21" s="228"/>
      <c r="AN21" s="52" t="str">
        <f t="shared" si="16"/>
        <v/>
      </c>
      <c r="AR21" s="31" t="s">
        <v>103</v>
      </c>
      <c r="AS21" s="24">
        <f>VLOOKUP(B14,'Week Delivery'!$C$62:$D$74,2)</f>
        <v>0</v>
      </c>
      <c r="AT21" s="49">
        <f t="shared" si="13"/>
        <v>12</v>
      </c>
      <c r="AU21" s="47">
        <f t="shared" si="7"/>
        <v>0</v>
      </c>
      <c r="AV21" s="235"/>
      <c r="AW21" s="228"/>
      <c r="AX21" s="52" t="str">
        <f t="shared" si="17"/>
        <v/>
      </c>
    </row>
    <row r="22" spans="1:52" ht="15.75" x14ac:dyDescent="0.25">
      <c r="D22" s="31" t="s">
        <v>104</v>
      </c>
      <c r="E22" s="25">
        <f>VLOOKUP(B15,'Week Delivery'!$C$10:$D$22,2)</f>
        <v>0</v>
      </c>
      <c r="F22" s="49">
        <f t="shared" si="9"/>
        <v>12</v>
      </c>
      <c r="G22" s="47">
        <f t="shared" si="14"/>
        <v>0</v>
      </c>
      <c r="H22" s="227"/>
      <c r="I22" s="228"/>
      <c r="J22" s="52" t="str">
        <f t="shared" si="1"/>
        <v/>
      </c>
      <c r="N22" s="31" t="s">
        <v>104</v>
      </c>
      <c r="O22" s="24">
        <f>VLOOKUP(B15,'Week Delivery'!$C$23:$D$35,2)</f>
        <v>0</v>
      </c>
      <c r="P22" s="49">
        <f t="shared" si="10"/>
        <v>12</v>
      </c>
      <c r="Q22" s="47">
        <f t="shared" si="2"/>
        <v>0</v>
      </c>
      <c r="R22" s="227"/>
      <c r="S22" s="227"/>
      <c r="T22" s="52" t="str">
        <f t="shared" si="0"/>
        <v/>
      </c>
      <c r="X22" s="31" t="s">
        <v>104</v>
      </c>
      <c r="Y22" s="24">
        <f>VLOOKUP(B15,'Week Delivery'!$C$36:$D$48,2)</f>
        <v>0</v>
      </c>
      <c r="Z22" s="49">
        <f t="shared" si="11"/>
        <v>12</v>
      </c>
      <c r="AA22" s="47">
        <f t="shared" si="3"/>
        <v>0</v>
      </c>
      <c r="AB22" s="235"/>
      <c r="AC22" s="228"/>
      <c r="AD22" s="52" t="str">
        <f t="shared" si="15"/>
        <v/>
      </c>
      <c r="AH22" s="31" t="s">
        <v>104</v>
      </c>
      <c r="AI22" s="24">
        <f>VLOOKUP(B15,'Week Delivery'!$C$49:$D$61,2)</f>
        <v>0</v>
      </c>
      <c r="AJ22" s="49">
        <f t="shared" si="12"/>
        <v>12</v>
      </c>
      <c r="AK22" s="47">
        <f t="shared" si="5"/>
        <v>0</v>
      </c>
      <c r="AL22" s="235"/>
      <c r="AM22" s="228"/>
      <c r="AN22" s="52" t="str">
        <f t="shared" si="16"/>
        <v/>
      </c>
      <c r="AR22" s="31" t="s">
        <v>104</v>
      </c>
      <c r="AS22" s="24">
        <f>VLOOKUP(B15,'Week Delivery'!$C$62:$D$74,2)</f>
        <v>0</v>
      </c>
      <c r="AT22" s="49">
        <f t="shared" si="13"/>
        <v>12</v>
      </c>
      <c r="AU22" s="47">
        <f t="shared" si="7"/>
        <v>0</v>
      </c>
      <c r="AV22" s="235"/>
      <c r="AW22" s="228"/>
      <c r="AX22" s="52" t="str">
        <f t="shared" si="17"/>
        <v/>
      </c>
    </row>
    <row r="23" spans="1:52" ht="15.75" x14ac:dyDescent="0.25">
      <c r="D23" s="15" t="s">
        <v>105</v>
      </c>
      <c r="E23" s="26">
        <f>VLOOKUP(B16,'Week Delivery'!$C$10:$D$22,2)</f>
        <v>0</v>
      </c>
      <c r="F23" s="50">
        <f t="shared" si="9"/>
        <v>12</v>
      </c>
      <c r="G23" s="47">
        <f t="shared" si="14"/>
        <v>0</v>
      </c>
      <c r="H23" s="229"/>
      <c r="I23" s="230"/>
      <c r="J23" s="53" t="str">
        <f t="shared" si="1"/>
        <v/>
      </c>
      <c r="N23" s="15" t="s">
        <v>105</v>
      </c>
      <c r="O23" s="24">
        <f>VLOOKUP(B16,'Week Delivery'!$C$23:$D$35,2)</f>
        <v>0</v>
      </c>
      <c r="P23" s="50">
        <f t="shared" si="10"/>
        <v>12</v>
      </c>
      <c r="Q23" s="47">
        <f t="shared" si="2"/>
        <v>0</v>
      </c>
      <c r="R23" s="229"/>
      <c r="S23" s="229"/>
      <c r="T23" s="53" t="str">
        <f>IF(Q23=0,"","To much trucks planned")</f>
        <v/>
      </c>
      <c r="X23" s="15" t="s">
        <v>105</v>
      </c>
      <c r="Y23" s="24">
        <f>VLOOKUP(B16,'Week Delivery'!$C$36:$D$48,2)</f>
        <v>0</v>
      </c>
      <c r="Z23" s="50">
        <f t="shared" si="11"/>
        <v>12</v>
      </c>
      <c r="AA23" s="47">
        <f t="shared" si="3"/>
        <v>0</v>
      </c>
      <c r="AB23" s="236"/>
      <c r="AC23" s="230"/>
      <c r="AD23" s="53" t="str">
        <f t="shared" si="15"/>
        <v/>
      </c>
      <c r="AH23" s="15" t="s">
        <v>105</v>
      </c>
      <c r="AI23" s="24">
        <f>VLOOKUP(B16,'Week Delivery'!$C$49:$D$61,2)</f>
        <v>0</v>
      </c>
      <c r="AJ23" s="50">
        <f t="shared" si="12"/>
        <v>12</v>
      </c>
      <c r="AK23" s="47">
        <f t="shared" si="5"/>
        <v>0</v>
      </c>
      <c r="AL23" s="236"/>
      <c r="AM23" s="230"/>
      <c r="AN23" s="53" t="str">
        <f t="shared" si="16"/>
        <v/>
      </c>
      <c r="AR23" s="15" t="s">
        <v>105</v>
      </c>
      <c r="AS23" s="24">
        <f>VLOOKUP(B16,'Week Delivery'!$C$62:$D$74,2)</f>
        <v>0</v>
      </c>
      <c r="AT23" s="50">
        <f t="shared" si="13"/>
        <v>12</v>
      </c>
      <c r="AU23" s="47">
        <f t="shared" si="7"/>
        <v>0</v>
      </c>
      <c r="AV23" s="236"/>
      <c r="AW23" s="230"/>
      <c r="AX23" s="53" t="str">
        <f t="shared" si="17"/>
        <v/>
      </c>
    </row>
    <row r="24" spans="1:52" ht="15.75" x14ac:dyDescent="0.25">
      <c r="D24" s="80" t="s">
        <v>83</v>
      </c>
      <c r="E24" s="16">
        <f>SUM(E11:E23)</f>
        <v>0</v>
      </c>
      <c r="F24" s="16">
        <f>SUM(F11:F23)</f>
        <v>156</v>
      </c>
      <c r="G24" s="58">
        <f>SUM(G11:G23)</f>
        <v>0</v>
      </c>
      <c r="H24" s="17"/>
      <c r="I24" s="17"/>
      <c r="J24" s="17"/>
      <c r="K24" s="17"/>
      <c r="L24" s="17"/>
      <c r="N24" s="80" t="s">
        <v>83</v>
      </c>
      <c r="O24" s="16">
        <f>SUM(O11:O23)</f>
        <v>0</v>
      </c>
      <c r="P24" s="16">
        <f>SUM(P11:P23)</f>
        <v>156</v>
      </c>
      <c r="Q24" s="58">
        <f>SUM(Q11:Q23)</f>
        <v>0</v>
      </c>
      <c r="R24" s="17"/>
      <c r="S24" s="17"/>
      <c r="T24" s="17"/>
      <c r="U24" s="17"/>
      <c r="V24" s="17"/>
      <c r="X24" s="80" t="s">
        <v>83</v>
      </c>
      <c r="Y24" s="16">
        <f>SUM(Y11:Y23)</f>
        <v>0</v>
      </c>
      <c r="Z24" s="16">
        <f>SUM(Z11:Z23)</f>
        <v>156</v>
      </c>
      <c r="AA24" s="58">
        <f>SUM(AA11:AA23)</f>
        <v>0</v>
      </c>
      <c r="AB24" s="17"/>
      <c r="AC24" s="17"/>
      <c r="AD24" s="17"/>
      <c r="AE24" s="17"/>
      <c r="AF24" s="17"/>
      <c r="AH24" s="80" t="s">
        <v>83</v>
      </c>
      <c r="AI24" s="16">
        <f>SUM(AI11:AI23)</f>
        <v>0</v>
      </c>
      <c r="AJ24" s="16">
        <f>SUM(AJ11:AJ23)</f>
        <v>156</v>
      </c>
      <c r="AK24" s="58">
        <f>SUM(AK11:AK23)</f>
        <v>0</v>
      </c>
      <c r="AL24" s="17"/>
      <c r="AM24" s="17"/>
      <c r="AN24" s="17"/>
      <c r="AO24" s="17"/>
      <c r="AP24" s="17"/>
      <c r="AR24" s="80" t="s">
        <v>83</v>
      </c>
      <c r="AS24" s="16">
        <f>SUM(AS11:AS23)</f>
        <v>0</v>
      </c>
      <c r="AT24" s="16">
        <f>SUM(AT11:AT23)</f>
        <v>156</v>
      </c>
      <c r="AU24" s="58">
        <f>SUM(AU11:AU23)</f>
        <v>0</v>
      </c>
      <c r="AV24" s="17"/>
      <c r="AW24" s="17"/>
      <c r="AX24" s="17"/>
      <c r="AY24" s="17"/>
      <c r="AZ24" s="17"/>
    </row>
    <row r="25" spans="1:52" x14ac:dyDescent="0.25">
      <c r="A25" s="84">
        <v>0</v>
      </c>
    </row>
    <row r="26" spans="1:52" x14ac:dyDescent="0.25">
      <c r="A26" s="84">
        <v>70</v>
      </c>
      <c r="F26" s="9"/>
      <c r="G26" s="9"/>
      <c r="H26" s="9"/>
      <c r="P26" s="9"/>
      <c r="Q26" s="9"/>
      <c r="R26" s="9"/>
      <c r="Z26" s="9"/>
      <c r="AA26" s="9"/>
      <c r="AB26" s="9"/>
      <c r="AJ26" s="9"/>
      <c r="AK26" s="9"/>
      <c r="AL26" s="9"/>
      <c r="AT26" s="9"/>
      <c r="AU26" s="9"/>
      <c r="AV26" s="9"/>
    </row>
    <row r="27" spans="1:52" s="22" customFormat="1" ht="19.5" thickBot="1" x14ac:dyDescent="0.3">
      <c r="D27" s="21" t="s">
        <v>84</v>
      </c>
      <c r="E27" s="21" t="s">
        <v>85</v>
      </c>
      <c r="F27" s="21"/>
      <c r="G27" s="21"/>
      <c r="H27" s="21"/>
      <c r="I27" s="21"/>
      <c r="J27" s="21"/>
      <c r="L27" s="57" t="e">
        <f>I43</f>
        <v>#DIV/0!</v>
      </c>
      <c r="N27" s="21" t="s">
        <v>84</v>
      </c>
      <c r="O27" s="21" t="s">
        <v>85</v>
      </c>
      <c r="P27" s="21"/>
      <c r="Q27" s="21"/>
      <c r="R27" s="21"/>
      <c r="S27" s="21"/>
      <c r="T27" s="21"/>
      <c r="V27" s="57" t="e">
        <f>S43</f>
        <v>#DIV/0!</v>
      </c>
      <c r="X27" s="21" t="s">
        <v>84</v>
      </c>
      <c r="Y27" s="21" t="s">
        <v>85</v>
      </c>
      <c r="Z27" s="21"/>
      <c r="AA27" s="21"/>
      <c r="AB27" s="21"/>
      <c r="AC27" s="21"/>
      <c r="AD27" s="21"/>
      <c r="AF27" s="57" t="e">
        <f>AC43</f>
        <v>#DIV/0!</v>
      </c>
      <c r="AH27" s="21" t="s">
        <v>84</v>
      </c>
      <c r="AI27" s="21" t="s">
        <v>85</v>
      </c>
      <c r="AJ27" s="21"/>
      <c r="AK27" s="21"/>
      <c r="AL27" s="21"/>
      <c r="AM27" s="21"/>
      <c r="AN27" s="21"/>
      <c r="AP27" s="57" t="e">
        <f>AM43</f>
        <v>#DIV/0!</v>
      </c>
      <c r="AR27" s="21" t="s">
        <v>84</v>
      </c>
      <c r="AS27" s="21" t="s">
        <v>85</v>
      </c>
      <c r="AT27" s="21"/>
      <c r="AU27" s="21"/>
      <c r="AV27" s="21"/>
      <c r="AW27" s="21"/>
      <c r="AX27" s="21"/>
      <c r="AZ27" s="57" t="e">
        <f>AW43</f>
        <v>#DIV/0!</v>
      </c>
    </row>
    <row r="28" spans="1:52" ht="15.75" thickTop="1" x14ac:dyDescent="0.25">
      <c r="F28" s="9"/>
      <c r="G28" s="9"/>
      <c r="H28" s="9"/>
      <c r="P28" s="9"/>
      <c r="Q28" s="9"/>
      <c r="R28" s="9"/>
      <c r="Z28" s="9"/>
      <c r="AA28" s="9"/>
      <c r="AB28" s="9"/>
      <c r="AJ28" s="9"/>
      <c r="AK28" s="9"/>
      <c r="AL28" s="9"/>
      <c r="AT28" s="9"/>
      <c r="AU28" s="9"/>
      <c r="AV28" s="9"/>
    </row>
    <row r="29" spans="1:52" ht="15.75" x14ac:dyDescent="0.25">
      <c r="D29" s="18" t="s">
        <v>89</v>
      </c>
      <c r="E29" s="11" t="s">
        <v>86</v>
      </c>
      <c r="F29" s="10" t="s">
        <v>87</v>
      </c>
      <c r="G29" s="10" t="s">
        <v>87</v>
      </c>
      <c r="H29" s="10" t="s">
        <v>87</v>
      </c>
      <c r="I29" s="10" t="s">
        <v>87</v>
      </c>
      <c r="J29" s="10" t="s">
        <v>88</v>
      </c>
      <c r="N29" s="18" t="s">
        <v>89</v>
      </c>
      <c r="O29" s="11" t="s">
        <v>86</v>
      </c>
      <c r="P29" s="10" t="s">
        <v>87</v>
      </c>
      <c r="Q29" s="10" t="s">
        <v>87</v>
      </c>
      <c r="R29" s="10" t="s">
        <v>87</v>
      </c>
      <c r="S29" s="10" t="s">
        <v>87</v>
      </c>
      <c r="T29" s="10" t="s">
        <v>88</v>
      </c>
      <c r="X29" s="18" t="s">
        <v>89</v>
      </c>
      <c r="Y29" s="11" t="s">
        <v>86</v>
      </c>
      <c r="Z29" s="10" t="s">
        <v>87</v>
      </c>
      <c r="AA29" s="10" t="s">
        <v>87</v>
      </c>
      <c r="AB29" s="10" t="s">
        <v>87</v>
      </c>
      <c r="AC29" s="10" t="s">
        <v>87</v>
      </c>
      <c r="AD29" s="10" t="s">
        <v>88</v>
      </c>
      <c r="AH29" s="18" t="s">
        <v>89</v>
      </c>
      <c r="AI29" s="11" t="s">
        <v>86</v>
      </c>
      <c r="AJ29" s="10" t="s">
        <v>87</v>
      </c>
      <c r="AK29" s="10" t="s">
        <v>87</v>
      </c>
      <c r="AL29" s="10" t="s">
        <v>87</v>
      </c>
      <c r="AM29" s="10" t="s">
        <v>87</v>
      </c>
      <c r="AN29" s="10" t="s">
        <v>88</v>
      </c>
      <c r="AR29" s="18" t="s">
        <v>89</v>
      </c>
      <c r="AS29" s="11" t="s">
        <v>86</v>
      </c>
      <c r="AT29" s="10" t="s">
        <v>87</v>
      </c>
      <c r="AU29" s="10" t="s">
        <v>87</v>
      </c>
      <c r="AV29" s="10" t="s">
        <v>87</v>
      </c>
      <c r="AW29" s="10" t="s">
        <v>87</v>
      </c>
      <c r="AX29" s="10" t="s">
        <v>88</v>
      </c>
    </row>
    <row r="30" spans="1:52" ht="15" customHeight="1" x14ac:dyDescent="0.25">
      <c r="D30" s="13" t="s">
        <v>78</v>
      </c>
      <c r="E30" s="32">
        <v>0</v>
      </c>
      <c r="F30" s="33" t="e">
        <f>E11/$E$24</f>
        <v>#DIV/0!</v>
      </c>
      <c r="G30" s="39" t="e">
        <f>ABS(E30-F30)*100</f>
        <v>#DIV/0!</v>
      </c>
      <c r="H30" s="4">
        <v>0</v>
      </c>
      <c r="I30" s="40" t="e">
        <f>H30*G30</f>
        <v>#DIV/0!</v>
      </c>
      <c r="J30" s="231" t="e">
        <f>L27</f>
        <v>#DIV/0!</v>
      </c>
      <c r="N30" s="13" t="s">
        <v>78</v>
      </c>
      <c r="O30" s="32">
        <v>0</v>
      </c>
      <c r="P30" s="32" t="e">
        <f>O11/$O$24</f>
        <v>#DIV/0!</v>
      </c>
      <c r="Q30" s="39" t="e">
        <f>ABS(O30-P30)*100</f>
        <v>#DIV/0!</v>
      </c>
      <c r="R30" s="4">
        <v>0</v>
      </c>
      <c r="S30" s="40" t="e">
        <f>R30*Q30</f>
        <v>#DIV/0!</v>
      </c>
      <c r="T30" s="231" t="e">
        <f>V27</f>
        <v>#DIV/0!</v>
      </c>
      <c r="X30" s="13" t="s">
        <v>78</v>
      </c>
      <c r="Y30" s="32">
        <v>0</v>
      </c>
      <c r="Z30" s="33" t="e">
        <f>Y11/$Y$24</f>
        <v>#DIV/0!</v>
      </c>
      <c r="AA30" s="39" t="e">
        <f>ABS(Y30-Z30)*100</f>
        <v>#DIV/0!</v>
      </c>
      <c r="AB30" s="4">
        <v>0</v>
      </c>
      <c r="AC30" s="40" t="e">
        <f>AB30*AA30</f>
        <v>#DIV/0!</v>
      </c>
      <c r="AD30" s="231" t="e">
        <f>AF27</f>
        <v>#DIV/0!</v>
      </c>
      <c r="AH30" s="13" t="s">
        <v>78</v>
      </c>
      <c r="AI30" s="32">
        <v>0</v>
      </c>
      <c r="AJ30" s="33" t="e">
        <f>AI11/$AI$24</f>
        <v>#DIV/0!</v>
      </c>
      <c r="AK30" s="39" t="e">
        <f>ABS(AI30-AJ30)*100</f>
        <v>#DIV/0!</v>
      </c>
      <c r="AL30" s="4">
        <v>0</v>
      </c>
      <c r="AM30" s="40" t="e">
        <f>AL30*AK30</f>
        <v>#DIV/0!</v>
      </c>
      <c r="AN30" s="231" t="e">
        <f>AP27</f>
        <v>#DIV/0!</v>
      </c>
      <c r="AR30" s="13" t="s">
        <v>78</v>
      </c>
      <c r="AS30" s="32">
        <v>0</v>
      </c>
      <c r="AT30" s="33" t="e">
        <f>AS11/$AS$24</f>
        <v>#DIV/0!</v>
      </c>
      <c r="AU30" s="39" t="e">
        <f>ABS(AS30-AT30)*100</f>
        <v>#DIV/0!</v>
      </c>
      <c r="AV30" s="4">
        <v>0</v>
      </c>
      <c r="AW30" s="40" t="e">
        <f>AV30*AU30</f>
        <v>#DIV/0!</v>
      </c>
      <c r="AX30" s="231" t="e">
        <f>AZ27</f>
        <v>#DIV/0!</v>
      </c>
    </row>
    <row r="31" spans="1:52" ht="15" customHeight="1" x14ac:dyDescent="0.25">
      <c r="D31" s="14" t="s">
        <v>79</v>
      </c>
      <c r="E31" s="19">
        <v>0</v>
      </c>
      <c r="F31" s="34" t="e">
        <f>E12/$E$24</f>
        <v>#DIV/0!</v>
      </c>
      <c r="G31" s="41" t="e">
        <f t="shared" ref="G31:G42" si="18">ABS(E31-F31)*100</f>
        <v>#DIV/0!</v>
      </c>
      <c r="H31" s="29">
        <v>0</v>
      </c>
      <c r="I31" s="42" t="e">
        <f t="shared" ref="I31:I42" si="19">H31*G31</f>
        <v>#DIV/0!</v>
      </c>
      <c r="J31" s="232"/>
      <c r="N31" s="14" t="s">
        <v>79</v>
      </c>
      <c r="O31" s="19">
        <v>0</v>
      </c>
      <c r="P31" s="32" t="e">
        <f t="shared" ref="P31:P42" si="20">O12/$O$24</f>
        <v>#DIV/0!</v>
      </c>
      <c r="Q31" s="41" t="e">
        <f t="shared" ref="Q31:Q42" si="21">ABS(O31-P31)*100</f>
        <v>#DIV/0!</v>
      </c>
      <c r="R31" s="29">
        <v>0</v>
      </c>
      <c r="S31" s="42" t="e">
        <f t="shared" ref="S31:S42" si="22">R31*Q31</f>
        <v>#DIV/0!</v>
      </c>
      <c r="T31" s="232"/>
      <c r="X31" s="14" t="s">
        <v>79</v>
      </c>
      <c r="Y31" s="19">
        <v>0</v>
      </c>
      <c r="Z31" s="33" t="e">
        <f t="shared" ref="Z31:Z42" si="23">Y12/$Y$24</f>
        <v>#DIV/0!</v>
      </c>
      <c r="AA31" s="39" t="e">
        <f t="shared" ref="AA31:AA42" si="24">ABS(Y31-Z31)*100</f>
        <v>#DIV/0!</v>
      </c>
      <c r="AB31" s="29">
        <v>0</v>
      </c>
      <c r="AC31" s="40" t="e">
        <f t="shared" ref="AC31:AC42" si="25">AB31*AA31</f>
        <v>#DIV/0!</v>
      </c>
      <c r="AD31" s="232"/>
      <c r="AH31" s="14" t="s">
        <v>79</v>
      </c>
      <c r="AI31" s="19">
        <v>0</v>
      </c>
      <c r="AJ31" s="33" t="e">
        <f t="shared" ref="AJ31:AJ42" si="26">AI12/$AI$24</f>
        <v>#DIV/0!</v>
      </c>
      <c r="AK31" s="41" t="e">
        <f t="shared" ref="AK31:AK42" si="27">ABS(AI31-AJ31)*100</f>
        <v>#DIV/0!</v>
      </c>
      <c r="AL31" s="29">
        <v>0</v>
      </c>
      <c r="AM31" s="42" t="e">
        <f t="shared" ref="AM31:AM42" si="28">AL31*AK31</f>
        <v>#DIV/0!</v>
      </c>
      <c r="AN31" s="232"/>
      <c r="AR31" s="14" t="s">
        <v>79</v>
      </c>
      <c r="AS31" s="19">
        <v>0</v>
      </c>
      <c r="AT31" s="33" t="e">
        <f t="shared" ref="AT31:AT42" si="29">AS12/$AS$24</f>
        <v>#DIV/0!</v>
      </c>
      <c r="AU31" s="41" t="e">
        <f t="shared" ref="AU31:AU42" si="30">ABS(AS31-AT31)*100</f>
        <v>#DIV/0!</v>
      </c>
      <c r="AV31" s="29">
        <v>0</v>
      </c>
      <c r="AW31" s="42" t="e">
        <f t="shared" ref="AW31:AW42" si="31">AV31*AU31</f>
        <v>#DIV/0!</v>
      </c>
      <c r="AX31" s="232"/>
    </row>
    <row r="32" spans="1:52" ht="15" customHeight="1" x14ac:dyDescent="0.25">
      <c r="D32" s="14" t="s">
        <v>80</v>
      </c>
      <c r="E32" s="19">
        <v>0</v>
      </c>
      <c r="F32" s="34" t="e">
        <f t="shared" ref="F32:F42" si="32">E13/$E$24</f>
        <v>#DIV/0!</v>
      </c>
      <c r="G32" s="41" t="e">
        <f t="shared" si="18"/>
        <v>#DIV/0!</v>
      </c>
      <c r="H32" s="29">
        <v>0</v>
      </c>
      <c r="I32" s="42" t="e">
        <f t="shared" si="19"/>
        <v>#DIV/0!</v>
      </c>
      <c r="J32" s="232"/>
      <c r="N32" s="14" t="s">
        <v>80</v>
      </c>
      <c r="O32" s="19">
        <v>0</v>
      </c>
      <c r="P32" s="32" t="e">
        <f t="shared" si="20"/>
        <v>#DIV/0!</v>
      </c>
      <c r="Q32" s="41" t="e">
        <f t="shared" si="21"/>
        <v>#DIV/0!</v>
      </c>
      <c r="R32" s="29">
        <v>0</v>
      </c>
      <c r="S32" s="42" t="e">
        <f t="shared" si="22"/>
        <v>#DIV/0!</v>
      </c>
      <c r="T32" s="232"/>
      <c r="X32" s="14" t="s">
        <v>80</v>
      </c>
      <c r="Y32" s="19">
        <v>0</v>
      </c>
      <c r="Z32" s="33" t="e">
        <f t="shared" si="23"/>
        <v>#DIV/0!</v>
      </c>
      <c r="AA32" s="39" t="e">
        <f t="shared" si="24"/>
        <v>#DIV/0!</v>
      </c>
      <c r="AB32" s="29">
        <v>0</v>
      </c>
      <c r="AC32" s="40" t="e">
        <f t="shared" si="25"/>
        <v>#DIV/0!</v>
      </c>
      <c r="AD32" s="232"/>
      <c r="AH32" s="14" t="s">
        <v>80</v>
      </c>
      <c r="AI32" s="19">
        <v>0</v>
      </c>
      <c r="AJ32" s="33" t="e">
        <f t="shared" si="26"/>
        <v>#DIV/0!</v>
      </c>
      <c r="AK32" s="41" t="e">
        <f t="shared" si="27"/>
        <v>#DIV/0!</v>
      </c>
      <c r="AL32" s="29">
        <v>0</v>
      </c>
      <c r="AM32" s="42" t="e">
        <f t="shared" si="28"/>
        <v>#DIV/0!</v>
      </c>
      <c r="AN32" s="232"/>
      <c r="AR32" s="14" t="s">
        <v>80</v>
      </c>
      <c r="AS32" s="19">
        <v>0</v>
      </c>
      <c r="AT32" s="33" t="e">
        <f t="shared" si="29"/>
        <v>#DIV/0!</v>
      </c>
      <c r="AU32" s="41" t="e">
        <f t="shared" si="30"/>
        <v>#DIV/0!</v>
      </c>
      <c r="AV32" s="29">
        <v>0</v>
      </c>
      <c r="AW32" s="42" t="e">
        <f t="shared" si="31"/>
        <v>#DIV/0!</v>
      </c>
      <c r="AX32" s="232"/>
    </row>
    <row r="33" spans="4:50" ht="15" customHeight="1" x14ac:dyDescent="0.25">
      <c r="D33" s="14" t="s">
        <v>81</v>
      </c>
      <c r="E33" s="19">
        <v>0</v>
      </c>
      <c r="F33" s="34" t="e">
        <f t="shared" si="32"/>
        <v>#DIV/0!</v>
      </c>
      <c r="G33" s="41" t="e">
        <f t="shared" si="18"/>
        <v>#DIV/0!</v>
      </c>
      <c r="H33" s="56">
        <v>0</v>
      </c>
      <c r="I33" s="42" t="e">
        <f t="shared" si="19"/>
        <v>#DIV/0!</v>
      </c>
      <c r="J33" s="232"/>
      <c r="N33" s="14" t="s">
        <v>81</v>
      </c>
      <c r="O33" s="19">
        <v>0</v>
      </c>
      <c r="P33" s="32" t="e">
        <f t="shared" si="20"/>
        <v>#DIV/0!</v>
      </c>
      <c r="Q33" s="41" t="e">
        <f t="shared" si="21"/>
        <v>#DIV/0!</v>
      </c>
      <c r="R33" s="56">
        <v>0</v>
      </c>
      <c r="S33" s="42" t="e">
        <f t="shared" si="22"/>
        <v>#DIV/0!</v>
      </c>
      <c r="T33" s="232"/>
      <c r="X33" s="14" t="s">
        <v>81</v>
      </c>
      <c r="Y33" s="19">
        <v>0</v>
      </c>
      <c r="Z33" s="33" t="e">
        <f t="shared" si="23"/>
        <v>#DIV/0!</v>
      </c>
      <c r="AA33" s="39" t="e">
        <f t="shared" si="24"/>
        <v>#DIV/0!</v>
      </c>
      <c r="AB33" s="56">
        <v>0</v>
      </c>
      <c r="AC33" s="40" t="e">
        <f t="shared" si="25"/>
        <v>#DIV/0!</v>
      </c>
      <c r="AD33" s="232"/>
      <c r="AH33" s="14" t="s">
        <v>81</v>
      </c>
      <c r="AI33" s="19">
        <v>0</v>
      </c>
      <c r="AJ33" s="33" t="e">
        <f t="shared" si="26"/>
        <v>#DIV/0!</v>
      </c>
      <c r="AK33" s="41" t="e">
        <f t="shared" si="27"/>
        <v>#DIV/0!</v>
      </c>
      <c r="AL33" s="56">
        <v>0</v>
      </c>
      <c r="AM33" s="42" t="e">
        <f t="shared" si="28"/>
        <v>#DIV/0!</v>
      </c>
      <c r="AN33" s="232"/>
      <c r="AR33" s="14" t="s">
        <v>81</v>
      </c>
      <c r="AS33" s="19">
        <v>0</v>
      </c>
      <c r="AT33" s="33" t="e">
        <f t="shared" si="29"/>
        <v>#DIV/0!</v>
      </c>
      <c r="AU33" s="41" t="e">
        <f t="shared" si="30"/>
        <v>#DIV/0!</v>
      </c>
      <c r="AV33" s="56">
        <v>0</v>
      </c>
      <c r="AW33" s="42" t="e">
        <f t="shared" si="31"/>
        <v>#DIV/0!</v>
      </c>
      <c r="AX33" s="232"/>
    </row>
    <row r="34" spans="4:50" ht="15" customHeight="1" x14ac:dyDescent="0.25">
      <c r="D34" s="14" t="s">
        <v>82</v>
      </c>
      <c r="E34" s="19">
        <f>$E$6/60</f>
        <v>0.2</v>
      </c>
      <c r="F34" s="34" t="e">
        <f t="shared" si="32"/>
        <v>#DIV/0!</v>
      </c>
      <c r="G34" s="41" t="e">
        <f t="shared" si="18"/>
        <v>#DIV/0!</v>
      </c>
      <c r="H34" s="56">
        <v>1</v>
      </c>
      <c r="I34" s="42" t="e">
        <f t="shared" si="19"/>
        <v>#DIV/0!</v>
      </c>
      <c r="J34" s="232"/>
      <c r="N34" s="14" t="s">
        <v>82</v>
      </c>
      <c r="O34" s="19">
        <f>$E$6/60</f>
        <v>0.2</v>
      </c>
      <c r="P34" s="32" t="e">
        <f t="shared" si="20"/>
        <v>#DIV/0!</v>
      </c>
      <c r="Q34" s="41" t="e">
        <f t="shared" si="21"/>
        <v>#DIV/0!</v>
      </c>
      <c r="R34" s="56">
        <v>1</v>
      </c>
      <c r="S34" s="42" t="e">
        <f t="shared" si="22"/>
        <v>#DIV/0!</v>
      </c>
      <c r="T34" s="232"/>
      <c r="X34" s="14" t="s">
        <v>82</v>
      </c>
      <c r="Y34" s="19">
        <f>$E$6/60</f>
        <v>0.2</v>
      </c>
      <c r="Z34" s="33" t="e">
        <f t="shared" si="23"/>
        <v>#DIV/0!</v>
      </c>
      <c r="AA34" s="39" t="e">
        <f t="shared" si="24"/>
        <v>#DIV/0!</v>
      </c>
      <c r="AB34" s="56">
        <v>1</v>
      </c>
      <c r="AC34" s="40" t="e">
        <f t="shared" si="25"/>
        <v>#DIV/0!</v>
      </c>
      <c r="AD34" s="232"/>
      <c r="AH34" s="14" t="s">
        <v>82</v>
      </c>
      <c r="AI34" s="19">
        <f>$E$6/60</f>
        <v>0.2</v>
      </c>
      <c r="AJ34" s="33" t="e">
        <f t="shared" si="26"/>
        <v>#DIV/0!</v>
      </c>
      <c r="AK34" s="41" t="e">
        <f t="shared" si="27"/>
        <v>#DIV/0!</v>
      </c>
      <c r="AL34" s="56">
        <v>1</v>
      </c>
      <c r="AM34" s="42" t="e">
        <f t="shared" si="28"/>
        <v>#DIV/0!</v>
      </c>
      <c r="AN34" s="232"/>
      <c r="AR34" s="14" t="s">
        <v>82</v>
      </c>
      <c r="AS34" s="19">
        <f>$E$6/60</f>
        <v>0.2</v>
      </c>
      <c r="AT34" s="33" t="e">
        <f t="shared" si="29"/>
        <v>#DIV/0!</v>
      </c>
      <c r="AU34" s="41" t="e">
        <f t="shared" si="30"/>
        <v>#DIV/0!</v>
      </c>
      <c r="AV34" s="56">
        <v>1</v>
      </c>
      <c r="AW34" s="42" t="e">
        <f t="shared" si="31"/>
        <v>#DIV/0!</v>
      </c>
      <c r="AX34" s="232"/>
    </row>
    <row r="35" spans="4:50" ht="15" customHeight="1" x14ac:dyDescent="0.25">
      <c r="D35" s="14" t="s">
        <v>98</v>
      </c>
      <c r="E35" s="19">
        <f t="shared" ref="E35:E38" si="33">$E$6/60</f>
        <v>0.2</v>
      </c>
      <c r="F35" s="34" t="e">
        <f t="shared" si="32"/>
        <v>#DIV/0!</v>
      </c>
      <c r="G35" s="41" t="e">
        <f t="shared" si="18"/>
        <v>#DIV/0!</v>
      </c>
      <c r="H35" s="56">
        <v>1</v>
      </c>
      <c r="I35" s="42" t="e">
        <f t="shared" si="19"/>
        <v>#DIV/0!</v>
      </c>
      <c r="J35" s="232"/>
      <c r="N35" s="14" t="s">
        <v>98</v>
      </c>
      <c r="O35" s="19">
        <f t="shared" ref="O35:O38" si="34">$E$6/60</f>
        <v>0.2</v>
      </c>
      <c r="P35" s="32" t="e">
        <f t="shared" si="20"/>
        <v>#DIV/0!</v>
      </c>
      <c r="Q35" s="41" t="e">
        <f t="shared" si="21"/>
        <v>#DIV/0!</v>
      </c>
      <c r="R35" s="56">
        <v>1</v>
      </c>
      <c r="S35" s="42" t="e">
        <f t="shared" si="22"/>
        <v>#DIV/0!</v>
      </c>
      <c r="T35" s="232"/>
      <c r="X35" s="14" t="s">
        <v>98</v>
      </c>
      <c r="Y35" s="19">
        <f t="shared" ref="Y35:Y38" si="35">$E$6/60</f>
        <v>0.2</v>
      </c>
      <c r="Z35" s="33" t="e">
        <f t="shared" si="23"/>
        <v>#DIV/0!</v>
      </c>
      <c r="AA35" s="39" t="e">
        <f t="shared" si="24"/>
        <v>#DIV/0!</v>
      </c>
      <c r="AB35" s="56">
        <v>1</v>
      </c>
      <c r="AC35" s="40" t="e">
        <f t="shared" si="25"/>
        <v>#DIV/0!</v>
      </c>
      <c r="AD35" s="232"/>
      <c r="AH35" s="14" t="s">
        <v>98</v>
      </c>
      <c r="AI35" s="19">
        <f t="shared" ref="AI35:AI38" si="36">$E$6/60</f>
        <v>0.2</v>
      </c>
      <c r="AJ35" s="33" t="e">
        <f t="shared" si="26"/>
        <v>#DIV/0!</v>
      </c>
      <c r="AK35" s="41" t="e">
        <f t="shared" si="27"/>
        <v>#DIV/0!</v>
      </c>
      <c r="AL35" s="56">
        <v>1</v>
      </c>
      <c r="AM35" s="42" t="e">
        <f t="shared" si="28"/>
        <v>#DIV/0!</v>
      </c>
      <c r="AN35" s="232"/>
      <c r="AR35" s="14" t="s">
        <v>98</v>
      </c>
      <c r="AS35" s="19">
        <f t="shared" ref="AS35:AS38" si="37">$E$6/60</f>
        <v>0.2</v>
      </c>
      <c r="AT35" s="33" t="e">
        <f t="shared" si="29"/>
        <v>#DIV/0!</v>
      </c>
      <c r="AU35" s="41" t="e">
        <f t="shared" si="30"/>
        <v>#DIV/0!</v>
      </c>
      <c r="AV35" s="56">
        <v>1</v>
      </c>
      <c r="AW35" s="42" t="e">
        <f t="shared" si="31"/>
        <v>#DIV/0!</v>
      </c>
      <c r="AX35" s="232"/>
    </row>
    <row r="36" spans="4:50" ht="15" customHeight="1" x14ac:dyDescent="0.25">
      <c r="D36" s="14" t="s">
        <v>99</v>
      </c>
      <c r="E36" s="19">
        <f t="shared" si="33"/>
        <v>0.2</v>
      </c>
      <c r="F36" s="34" t="e">
        <f t="shared" si="32"/>
        <v>#DIV/0!</v>
      </c>
      <c r="G36" s="41" t="e">
        <f t="shared" si="18"/>
        <v>#DIV/0!</v>
      </c>
      <c r="H36" s="56">
        <v>1</v>
      </c>
      <c r="I36" s="42" t="e">
        <f t="shared" si="19"/>
        <v>#DIV/0!</v>
      </c>
      <c r="J36" s="232"/>
      <c r="N36" s="14" t="s">
        <v>99</v>
      </c>
      <c r="O36" s="19">
        <f t="shared" si="34"/>
        <v>0.2</v>
      </c>
      <c r="P36" s="32" t="e">
        <f t="shared" si="20"/>
        <v>#DIV/0!</v>
      </c>
      <c r="Q36" s="41" t="e">
        <f t="shared" si="21"/>
        <v>#DIV/0!</v>
      </c>
      <c r="R36" s="56">
        <v>1</v>
      </c>
      <c r="S36" s="42" t="e">
        <f t="shared" si="22"/>
        <v>#DIV/0!</v>
      </c>
      <c r="T36" s="232"/>
      <c r="X36" s="14" t="s">
        <v>99</v>
      </c>
      <c r="Y36" s="19">
        <f t="shared" si="35"/>
        <v>0.2</v>
      </c>
      <c r="Z36" s="33" t="e">
        <f t="shared" si="23"/>
        <v>#DIV/0!</v>
      </c>
      <c r="AA36" s="39" t="e">
        <f t="shared" si="24"/>
        <v>#DIV/0!</v>
      </c>
      <c r="AB36" s="56">
        <v>1</v>
      </c>
      <c r="AC36" s="40" t="e">
        <f t="shared" si="25"/>
        <v>#DIV/0!</v>
      </c>
      <c r="AD36" s="232"/>
      <c r="AH36" s="14" t="s">
        <v>99</v>
      </c>
      <c r="AI36" s="19">
        <f t="shared" si="36"/>
        <v>0.2</v>
      </c>
      <c r="AJ36" s="33" t="e">
        <f t="shared" si="26"/>
        <v>#DIV/0!</v>
      </c>
      <c r="AK36" s="41" t="e">
        <f t="shared" si="27"/>
        <v>#DIV/0!</v>
      </c>
      <c r="AL36" s="56">
        <v>1</v>
      </c>
      <c r="AM36" s="42" t="e">
        <f t="shared" si="28"/>
        <v>#DIV/0!</v>
      </c>
      <c r="AN36" s="232"/>
      <c r="AR36" s="14" t="s">
        <v>99</v>
      </c>
      <c r="AS36" s="19">
        <f t="shared" si="37"/>
        <v>0.2</v>
      </c>
      <c r="AT36" s="33" t="e">
        <f t="shared" si="29"/>
        <v>#DIV/0!</v>
      </c>
      <c r="AU36" s="41" t="e">
        <f t="shared" si="30"/>
        <v>#DIV/0!</v>
      </c>
      <c r="AV36" s="56">
        <v>1</v>
      </c>
      <c r="AW36" s="42" t="e">
        <f t="shared" si="31"/>
        <v>#DIV/0!</v>
      </c>
      <c r="AX36" s="232"/>
    </row>
    <row r="37" spans="4:50" ht="15" customHeight="1" x14ac:dyDescent="0.25">
      <c r="D37" s="14" t="s">
        <v>100</v>
      </c>
      <c r="E37" s="19">
        <f t="shared" si="33"/>
        <v>0.2</v>
      </c>
      <c r="F37" s="34" t="e">
        <f t="shared" si="32"/>
        <v>#DIV/0!</v>
      </c>
      <c r="G37" s="41" t="e">
        <f t="shared" si="18"/>
        <v>#DIV/0!</v>
      </c>
      <c r="H37" s="56">
        <v>1</v>
      </c>
      <c r="I37" s="42" t="e">
        <f t="shared" si="19"/>
        <v>#DIV/0!</v>
      </c>
      <c r="J37" s="232"/>
      <c r="N37" s="14" t="s">
        <v>100</v>
      </c>
      <c r="O37" s="19">
        <f t="shared" si="34"/>
        <v>0.2</v>
      </c>
      <c r="P37" s="32" t="e">
        <f t="shared" si="20"/>
        <v>#DIV/0!</v>
      </c>
      <c r="Q37" s="41" t="e">
        <f t="shared" si="21"/>
        <v>#DIV/0!</v>
      </c>
      <c r="R37" s="56">
        <v>1</v>
      </c>
      <c r="S37" s="42" t="e">
        <f t="shared" si="22"/>
        <v>#DIV/0!</v>
      </c>
      <c r="T37" s="232"/>
      <c r="X37" s="14" t="s">
        <v>100</v>
      </c>
      <c r="Y37" s="19">
        <f t="shared" si="35"/>
        <v>0.2</v>
      </c>
      <c r="Z37" s="33" t="e">
        <f t="shared" si="23"/>
        <v>#DIV/0!</v>
      </c>
      <c r="AA37" s="39" t="e">
        <f t="shared" si="24"/>
        <v>#DIV/0!</v>
      </c>
      <c r="AB37" s="56">
        <v>1</v>
      </c>
      <c r="AC37" s="40" t="e">
        <f t="shared" si="25"/>
        <v>#DIV/0!</v>
      </c>
      <c r="AD37" s="232"/>
      <c r="AH37" s="14" t="s">
        <v>100</v>
      </c>
      <c r="AI37" s="19">
        <f t="shared" si="36"/>
        <v>0.2</v>
      </c>
      <c r="AJ37" s="33" t="e">
        <f t="shared" si="26"/>
        <v>#DIV/0!</v>
      </c>
      <c r="AK37" s="41" t="e">
        <f t="shared" si="27"/>
        <v>#DIV/0!</v>
      </c>
      <c r="AL37" s="56">
        <v>1</v>
      </c>
      <c r="AM37" s="42" t="e">
        <f t="shared" si="28"/>
        <v>#DIV/0!</v>
      </c>
      <c r="AN37" s="232"/>
      <c r="AR37" s="14" t="s">
        <v>100</v>
      </c>
      <c r="AS37" s="19">
        <f t="shared" si="37"/>
        <v>0.2</v>
      </c>
      <c r="AT37" s="33" t="e">
        <f t="shared" si="29"/>
        <v>#DIV/0!</v>
      </c>
      <c r="AU37" s="41" t="e">
        <f t="shared" si="30"/>
        <v>#DIV/0!</v>
      </c>
      <c r="AV37" s="56">
        <v>1</v>
      </c>
      <c r="AW37" s="42" t="e">
        <f t="shared" si="31"/>
        <v>#DIV/0!</v>
      </c>
      <c r="AX37" s="232"/>
    </row>
    <row r="38" spans="4:50" ht="15" customHeight="1" x14ac:dyDescent="0.25">
      <c r="D38" s="31" t="s">
        <v>101</v>
      </c>
      <c r="E38" s="19">
        <f t="shared" si="33"/>
        <v>0.2</v>
      </c>
      <c r="F38" s="34" t="e">
        <f t="shared" si="32"/>
        <v>#DIV/0!</v>
      </c>
      <c r="G38" s="41" t="e">
        <f t="shared" si="18"/>
        <v>#DIV/0!</v>
      </c>
      <c r="H38" s="56">
        <v>1</v>
      </c>
      <c r="I38" s="42" t="e">
        <f t="shared" si="19"/>
        <v>#DIV/0!</v>
      </c>
      <c r="J38" s="232"/>
      <c r="N38" s="31" t="s">
        <v>101</v>
      </c>
      <c r="O38" s="19">
        <f t="shared" si="34"/>
        <v>0.2</v>
      </c>
      <c r="P38" s="32" t="e">
        <f t="shared" si="20"/>
        <v>#DIV/0!</v>
      </c>
      <c r="Q38" s="41" t="e">
        <f t="shared" si="21"/>
        <v>#DIV/0!</v>
      </c>
      <c r="R38" s="56">
        <v>1</v>
      </c>
      <c r="S38" s="42" t="e">
        <f t="shared" si="22"/>
        <v>#DIV/0!</v>
      </c>
      <c r="T38" s="232"/>
      <c r="X38" s="31" t="s">
        <v>101</v>
      </c>
      <c r="Y38" s="19">
        <f t="shared" si="35"/>
        <v>0.2</v>
      </c>
      <c r="Z38" s="33" t="e">
        <f t="shared" si="23"/>
        <v>#DIV/0!</v>
      </c>
      <c r="AA38" s="39" t="e">
        <f t="shared" si="24"/>
        <v>#DIV/0!</v>
      </c>
      <c r="AB38" s="56">
        <v>1</v>
      </c>
      <c r="AC38" s="40" t="e">
        <f t="shared" si="25"/>
        <v>#DIV/0!</v>
      </c>
      <c r="AD38" s="232"/>
      <c r="AH38" s="31" t="s">
        <v>101</v>
      </c>
      <c r="AI38" s="19">
        <f t="shared" si="36"/>
        <v>0.2</v>
      </c>
      <c r="AJ38" s="33" t="e">
        <f t="shared" si="26"/>
        <v>#DIV/0!</v>
      </c>
      <c r="AK38" s="41" t="e">
        <f t="shared" si="27"/>
        <v>#DIV/0!</v>
      </c>
      <c r="AL38" s="56">
        <v>1</v>
      </c>
      <c r="AM38" s="42" t="e">
        <f t="shared" si="28"/>
        <v>#DIV/0!</v>
      </c>
      <c r="AN38" s="232"/>
      <c r="AR38" s="31" t="s">
        <v>101</v>
      </c>
      <c r="AS38" s="19">
        <f t="shared" si="37"/>
        <v>0.2</v>
      </c>
      <c r="AT38" s="33" t="e">
        <f t="shared" si="29"/>
        <v>#DIV/0!</v>
      </c>
      <c r="AU38" s="41" t="e">
        <f t="shared" si="30"/>
        <v>#DIV/0!</v>
      </c>
      <c r="AV38" s="56">
        <v>1</v>
      </c>
      <c r="AW38" s="42" t="e">
        <f t="shared" si="31"/>
        <v>#DIV/0!</v>
      </c>
      <c r="AX38" s="232"/>
    </row>
    <row r="39" spans="4:50" ht="15" customHeight="1" x14ac:dyDescent="0.25">
      <c r="D39" s="31" t="s">
        <v>102</v>
      </c>
      <c r="E39" s="19">
        <v>0</v>
      </c>
      <c r="F39" s="34" t="e">
        <f t="shared" si="32"/>
        <v>#DIV/0!</v>
      </c>
      <c r="G39" s="41" t="e">
        <f t="shared" si="18"/>
        <v>#DIV/0!</v>
      </c>
      <c r="H39" s="56">
        <v>0</v>
      </c>
      <c r="I39" s="42" t="e">
        <f t="shared" si="19"/>
        <v>#DIV/0!</v>
      </c>
      <c r="J39" s="232"/>
      <c r="N39" s="31" t="s">
        <v>102</v>
      </c>
      <c r="O39" s="19">
        <v>0</v>
      </c>
      <c r="P39" s="32" t="e">
        <f t="shared" si="20"/>
        <v>#DIV/0!</v>
      </c>
      <c r="Q39" s="41" t="e">
        <f t="shared" si="21"/>
        <v>#DIV/0!</v>
      </c>
      <c r="R39" s="56">
        <v>0</v>
      </c>
      <c r="S39" s="42" t="e">
        <f t="shared" si="22"/>
        <v>#DIV/0!</v>
      </c>
      <c r="T39" s="232"/>
      <c r="X39" s="31" t="s">
        <v>102</v>
      </c>
      <c r="Y39" s="19">
        <v>0</v>
      </c>
      <c r="Z39" s="33" t="e">
        <f t="shared" si="23"/>
        <v>#DIV/0!</v>
      </c>
      <c r="AA39" s="39" t="e">
        <f t="shared" si="24"/>
        <v>#DIV/0!</v>
      </c>
      <c r="AB39" s="56">
        <v>0</v>
      </c>
      <c r="AC39" s="40" t="e">
        <f t="shared" si="25"/>
        <v>#DIV/0!</v>
      </c>
      <c r="AD39" s="232"/>
      <c r="AH39" s="31" t="s">
        <v>102</v>
      </c>
      <c r="AI39" s="19">
        <v>0</v>
      </c>
      <c r="AJ39" s="33" t="e">
        <f t="shared" si="26"/>
        <v>#DIV/0!</v>
      </c>
      <c r="AK39" s="41" t="e">
        <f t="shared" si="27"/>
        <v>#DIV/0!</v>
      </c>
      <c r="AL39" s="56">
        <v>0</v>
      </c>
      <c r="AM39" s="42" t="e">
        <f t="shared" si="28"/>
        <v>#DIV/0!</v>
      </c>
      <c r="AN39" s="232"/>
      <c r="AR39" s="31" t="s">
        <v>102</v>
      </c>
      <c r="AS39" s="19">
        <v>0</v>
      </c>
      <c r="AT39" s="33" t="e">
        <f t="shared" si="29"/>
        <v>#DIV/0!</v>
      </c>
      <c r="AU39" s="41" t="e">
        <f t="shared" si="30"/>
        <v>#DIV/0!</v>
      </c>
      <c r="AV39" s="56">
        <v>0</v>
      </c>
      <c r="AW39" s="42" t="e">
        <f t="shared" si="31"/>
        <v>#DIV/0!</v>
      </c>
      <c r="AX39" s="232"/>
    </row>
    <row r="40" spans="4:50" ht="15" customHeight="1" x14ac:dyDescent="0.25">
      <c r="D40" s="31" t="s">
        <v>103</v>
      </c>
      <c r="E40" s="19">
        <v>0</v>
      </c>
      <c r="F40" s="34" t="e">
        <f t="shared" si="32"/>
        <v>#DIV/0!</v>
      </c>
      <c r="G40" s="41" t="e">
        <f t="shared" si="18"/>
        <v>#DIV/0!</v>
      </c>
      <c r="H40" s="56">
        <v>0</v>
      </c>
      <c r="I40" s="42" t="e">
        <f t="shared" si="19"/>
        <v>#DIV/0!</v>
      </c>
      <c r="J40" s="232"/>
      <c r="N40" s="31" t="s">
        <v>103</v>
      </c>
      <c r="O40" s="19">
        <v>0</v>
      </c>
      <c r="P40" s="32" t="e">
        <f t="shared" si="20"/>
        <v>#DIV/0!</v>
      </c>
      <c r="Q40" s="41" t="e">
        <f t="shared" si="21"/>
        <v>#DIV/0!</v>
      </c>
      <c r="R40" s="56">
        <v>0</v>
      </c>
      <c r="S40" s="42" t="e">
        <f t="shared" si="22"/>
        <v>#DIV/0!</v>
      </c>
      <c r="T40" s="232"/>
      <c r="X40" s="31" t="s">
        <v>103</v>
      </c>
      <c r="Y40" s="19">
        <v>0</v>
      </c>
      <c r="Z40" s="33" t="e">
        <f t="shared" si="23"/>
        <v>#DIV/0!</v>
      </c>
      <c r="AA40" s="39" t="e">
        <f t="shared" si="24"/>
        <v>#DIV/0!</v>
      </c>
      <c r="AB40" s="56">
        <v>0</v>
      </c>
      <c r="AC40" s="40" t="e">
        <f t="shared" si="25"/>
        <v>#DIV/0!</v>
      </c>
      <c r="AD40" s="232"/>
      <c r="AH40" s="31" t="s">
        <v>103</v>
      </c>
      <c r="AI40" s="19">
        <v>0</v>
      </c>
      <c r="AJ40" s="33" t="e">
        <f t="shared" si="26"/>
        <v>#DIV/0!</v>
      </c>
      <c r="AK40" s="41" t="e">
        <f t="shared" si="27"/>
        <v>#DIV/0!</v>
      </c>
      <c r="AL40" s="56">
        <v>0</v>
      </c>
      <c r="AM40" s="42" t="e">
        <f t="shared" si="28"/>
        <v>#DIV/0!</v>
      </c>
      <c r="AN40" s="232"/>
      <c r="AR40" s="31" t="s">
        <v>103</v>
      </c>
      <c r="AS40" s="19">
        <v>0</v>
      </c>
      <c r="AT40" s="33" t="e">
        <f t="shared" si="29"/>
        <v>#DIV/0!</v>
      </c>
      <c r="AU40" s="41" t="e">
        <f t="shared" si="30"/>
        <v>#DIV/0!</v>
      </c>
      <c r="AV40" s="56">
        <v>0</v>
      </c>
      <c r="AW40" s="42" t="e">
        <f t="shared" si="31"/>
        <v>#DIV/0!</v>
      </c>
      <c r="AX40" s="232"/>
    </row>
    <row r="41" spans="4:50" ht="15" customHeight="1" x14ac:dyDescent="0.25">
      <c r="D41" s="31" t="s">
        <v>104</v>
      </c>
      <c r="E41" s="19">
        <v>0</v>
      </c>
      <c r="F41" s="34" t="e">
        <f t="shared" si="32"/>
        <v>#DIV/0!</v>
      </c>
      <c r="G41" s="41" t="e">
        <f t="shared" si="18"/>
        <v>#DIV/0!</v>
      </c>
      <c r="H41" s="56">
        <v>0</v>
      </c>
      <c r="I41" s="42" t="e">
        <f t="shared" si="19"/>
        <v>#DIV/0!</v>
      </c>
      <c r="J41" s="232"/>
      <c r="N41" s="31" t="s">
        <v>104</v>
      </c>
      <c r="O41" s="19">
        <v>0</v>
      </c>
      <c r="P41" s="32" t="e">
        <f t="shared" si="20"/>
        <v>#DIV/0!</v>
      </c>
      <c r="Q41" s="41" t="e">
        <f t="shared" si="21"/>
        <v>#DIV/0!</v>
      </c>
      <c r="R41" s="56">
        <v>0</v>
      </c>
      <c r="S41" s="42" t="e">
        <f t="shared" si="22"/>
        <v>#DIV/0!</v>
      </c>
      <c r="T41" s="232"/>
      <c r="X41" s="31" t="s">
        <v>104</v>
      </c>
      <c r="Y41" s="19">
        <v>0</v>
      </c>
      <c r="Z41" s="33" t="e">
        <f t="shared" si="23"/>
        <v>#DIV/0!</v>
      </c>
      <c r="AA41" s="39" t="e">
        <f t="shared" si="24"/>
        <v>#DIV/0!</v>
      </c>
      <c r="AB41" s="56">
        <v>0</v>
      </c>
      <c r="AC41" s="40" t="e">
        <f t="shared" si="25"/>
        <v>#DIV/0!</v>
      </c>
      <c r="AD41" s="232"/>
      <c r="AH41" s="31" t="s">
        <v>104</v>
      </c>
      <c r="AI41" s="19">
        <v>0</v>
      </c>
      <c r="AJ41" s="33" t="e">
        <f t="shared" si="26"/>
        <v>#DIV/0!</v>
      </c>
      <c r="AK41" s="41" t="e">
        <f t="shared" si="27"/>
        <v>#DIV/0!</v>
      </c>
      <c r="AL41" s="56">
        <v>0</v>
      </c>
      <c r="AM41" s="42" t="e">
        <f t="shared" si="28"/>
        <v>#DIV/0!</v>
      </c>
      <c r="AN41" s="232"/>
      <c r="AR41" s="31" t="s">
        <v>104</v>
      </c>
      <c r="AS41" s="19">
        <v>0</v>
      </c>
      <c r="AT41" s="33" t="e">
        <f t="shared" si="29"/>
        <v>#DIV/0!</v>
      </c>
      <c r="AU41" s="41" t="e">
        <f t="shared" si="30"/>
        <v>#DIV/0!</v>
      </c>
      <c r="AV41" s="56">
        <v>0</v>
      </c>
      <c r="AW41" s="42" t="e">
        <f t="shared" si="31"/>
        <v>#DIV/0!</v>
      </c>
      <c r="AX41" s="232"/>
    </row>
    <row r="42" spans="4:50" ht="15" customHeight="1" x14ac:dyDescent="0.25">
      <c r="D42" s="15" t="s">
        <v>105</v>
      </c>
      <c r="E42" s="20">
        <v>0</v>
      </c>
      <c r="F42" s="35" t="e">
        <f t="shared" si="32"/>
        <v>#DIV/0!</v>
      </c>
      <c r="G42" s="43" t="e">
        <f t="shared" si="18"/>
        <v>#DIV/0!</v>
      </c>
      <c r="H42" s="5">
        <v>0</v>
      </c>
      <c r="I42" s="44" t="e">
        <f t="shared" si="19"/>
        <v>#DIV/0!</v>
      </c>
      <c r="J42" s="233"/>
      <c r="N42" s="15" t="s">
        <v>105</v>
      </c>
      <c r="O42" s="20">
        <v>0</v>
      </c>
      <c r="P42" s="81" t="e">
        <f t="shared" si="20"/>
        <v>#DIV/0!</v>
      </c>
      <c r="Q42" s="43" t="e">
        <f t="shared" si="21"/>
        <v>#DIV/0!</v>
      </c>
      <c r="R42" s="5">
        <v>0</v>
      </c>
      <c r="S42" s="44" t="e">
        <f t="shared" si="22"/>
        <v>#DIV/0!</v>
      </c>
      <c r="T42" s="233"/>
      <c r="X42" s="15" t="s">
        <v>105</v>
      </c>
      <c r="Y42" s="20">
        <v>0</v>
      </c>
      <c r="Z42" s="33" t="e">
        <f t="shared" si="23"/>
        <v>#DIV/0!</v>
      </c>
      <c r="AA42" s="39" t="e">
        <f t="shared" si="24"/>
        <v>#DIV/0!</v>
      </c>
      <c r="AB42" s="5">
        <v>0</v>
      </c>
      <c r="AC42" s="40" t="e">
        <f t="shared" si="25"/>
        <v>#DIV/0!</v>
      </c>
      <c r="AD42" s="233"/>
      <c r="AH42" s="15" t="s">
        <v>105</v>
      </c>
      <c r="AI42" s="20">
        <v>0</v>
      </c>
      <c r="AJ42" s="33" t="e">
        <f t="shared" si="26"/>
        <v>#DIV/0!</v>
      </c>
      <c r="AK42" s="43" t="e">
        <f t="shared" si="27"/>
        <v>#DIV/0!</v>
      </c>
      <c r="AL42" s="5">
        <v>0</v>
      </c>
      <c r="AM42" s="44" t="e">
        <f t="shared" si="28"/>
        <v>#DIV/0!</v>
      </c>
      <c r="AN42" s="233"/>
      <c r="AR42" s="15" t="s">
        <v>105</v>
      </c>
      <c r="AS42" s="20">
        <v>0</v>
      </c>
      <c r="AT42" s="33" t="e">
        <f t="shared" si="29"/>
        <v>#DIV/0!</v>
      </c>
      <c r="AU42" s="43" t="e">
        <f t="shared" si="30"/>
        <v>#DIV/0!</v>
      </c>
      <c r="AV42" s="5">
        <v>0</v>
      </c>
      <c r="AW42" s="44" t="e">
        <f t="shared" si="31"/>
        <v>#DIV/0!</v>
      </c>
      <c r="AX42" s="233"/>
    </row>
    <row r="43" spans="4:50" ht="15.75" x14ac:dyDescent="0.25">
      <c r="D43" s="80" t="s">
        <v>83</v>
      </c>
      <c r="E43" s="55">
        <f>SUM(E30:E42)</f>
        <v>1</v>
      </c>
      <c r="F43" s="54" t="e">
        <f>SUM(F30:F42)</f>
        <v>#DIV/0!</v>
      </c>
      <c r="G43" s="9"/>
      <c r="I43" s="83" t="e">
        <f>ABS(100-SUM(I30:I42))</f>
        <v>#DIV/0!</v>
      </c>
      <c r="N43" s="80" t="s">
        <v>83</v>
      </c>
      <c r="O43" s="55">
        <f>SUM(O30:O42)</f>
        <v>1</v>
      </c>
      <c r="P43" s="54" t="e">
        <f>SUM(P30:P42)</f>
        <v>#DIV/0!</v>
      </c>
      <c r="Q43" s="9"/>
      <c r="S43" s="58" t="e">
        <f>ABS(100-SUM(S30:S42))</f>
        <v>#DIV/0!</v>
      </c>
      <c r="X43" s="80" t="s">
        <v>83</v>
      </c>
      <c r="Y43" s="55">
        <f>SUM(Y30:Y42)</f>
        <v>1</v>
      </c>
      <c r="Z43" s="54" t="e">
        <f>SUM(Z30:Z42)</f>
        <v>#DIV/0!</v>
      </c>
      <c r="AA43" s="9"/>
      <c r="AC43" s="58" t="e">
        <f>ABS(100-SUM(AC30:AC42))</f>
        <v>#DIV/0!</v>
      </c>
      <c r="AH43" s="80" t="s">
        <v>83</v>
      </c>
      <c r="AI43" s="55">
        <f>SUM(AI30:AI42)</f>
        <v>1</v>
      </c>
      <c r="AJ43" s="54" t="e">
        <f>SUM(AJ30:AJ42)</f>
        <v>#DIV/0!</v>
      </c>
      <c r="AK43" s="9"/>
      <c r="AM43" s="58" t="e">
        <f>ABS(100-SUM(AM30:AM42))</f>
        <v>#DIV/0!</v>
      </c>
      <c r="AR43" s="80" t="s">
        <v>83</v>
      </c>
      <c r="AS43" s="55">
        <f>SUM(AS30:AS42)</f>
        <v>1</v>
      </c>
      <c r="AT43" s="54" t="e">
        <f>SUM(AT30:AT42)</f>
        <v>#DIV/0!</v>
      </c>
      <c r="AU43" s="9"/>
      <c r="AW43" s="58" t="e">
        <f>ABS(100-SUM(AW30:AW42))</f>
        <v>#DIV/0!</v>
      </c>
    </row>
    <row r="44" spans="4:50" x14ac:dyDescent="0.25">
      <c r="F44" s="9"/>
      <c r="G44" s="9"/>
      <c r="H44" s="9"/>
      <c r="P44" s="9"/>
      <c r="Q44" s="9"/>
      <c r="R44" s="9"/>
      <c r="Z44" s="9"/>
      <c r="AA44" s="9"/>
      <c r="AB44" s="9"/>
      <c r="AJ44" s="9"/>
      <c r="AK44" s="9"/>
      <c r="AL44" s="9"/>
      <c r="AT44" s="9"/>
      <c r="AU44" s="9"/>
      <c r="AV44" s="9"/>
    </row>
    <row r="45" spans="4:50" x14ac:dyDescent="0.25">
      <c r="D45" s="82" t="e">
        <f>G24+I43</f>
        <v>#DIV/0!</v>
      </c>
      <c r="N45" s="82" t="e">
        <f>Q24+S43</f>
        <v>#DIV/0!</v>
      </c>
      <c r="X45" s="82" t="e">
        <f>AC43+AA24</f>
        <v>#DIV/0!</v>
      </c>
      <c r="AH45" s="85" t="e">
        <f>AM43+AK24</f>
        <v>#DIV/0!</v>
      </c>
      <c r="AR45" s="85" t="e">
        <f>AW43+AU24</f>
        <v>#DIV/0!</v>
      </c>
    </row>
  </sheetData>
  <sheetProtection algorithmName="SHA-512" hashValue="3pOEvXmsvrqoMzseKF2iw9BQmNVZi5EtjPrCKZ5EMMB4DMkNYAyU3MiEXrK+yOkWrLv7g5xwWLJJZ0QTDjocfg==" saltValue="T1CGn6K+QY0r5zjLg/eLyw==" spinCount="100000" sheet="1" objects="1" scenarios="1" selectLockedCells="1" selectUnlockedCells="1"/>
  <mergeCells count="10">
    <mergeCell ref="H11:I23"/>
    <mergeCell ref="J30:J42"/>
    <mergeCell ref="AX30:AX42"/>
    <mergeCell ref="R11:S23"/>
    <mergeCell ref="T30:T42"/>
    <mergeCell ref="AB11:AC23"/>
    <mergeCell ref="AD30:AD42"/>
    <mergeCell ref="AN30:AN42"/>
    <mergeCell ref="AV11:AW23"/>
    <mergeCell ref="AL11:AM23"/>
  </mergeCells>
  <conditionalFormatting sqref="G11:G23">
    <cfRule type="cellIs" dxfId="20" priority="36" operator="notEqual">
      <formula>0</formula>
    </cfRule>
  </conditionalFormatting>
  <conditionalFormatting sqref="G43">
    <cfRule type="iconSet" priority="47">
      <iconSet iconSet="3TrafficLights2">
        <cfvo type="percent" val="0"/>
        <cfvo type="percent" val="33"/>
        <cfvo type="percent" val="67"/>
      </iconSet>
    </cfRule>
  </conditionalFormatting>
  <conditionalFormatting sqref="H11">
    <cfRule type="cellIs" dxfId="19" priority="35" operator="notEqual">
      <formula>0</formula>
    </cfRule>
  </conditionalFormatting>
  <conditionalFormatting sqref="J30">
    <cfRule type="cellIs" dxfId="18" priority="45" operator="lessThan">
      <formula>70</formula>
    </cfRule>
  </conditionalFormatting>
  <conditionalFormatting sqref="Q11:Q23">
    <cfRule type="cellIs" dxfId="17" priority="14" operator="notEqual">
      <formula>0</formula>
    </cfRule>
  </conditionalFormatting>
  <conditionalFormatting sqref="Q43">
    <cfRule type="iconSet" priority="16">
      <iconSet iconSet="3TrafficLights2">
        <cfvo type="percent" val="0"/>
        <cfvo type="percent" val="33"/>
        <cfvo type="percent" val="67"/>
      </iconSet>
    </cfRule>
  </conditionalFormatting>
  <conditionalFormatting sqref="R11">
    <cfRule type="cellIs" dxfId="16" priority="13" operator="notEqual">
      <formula>0</formula>
    </cfRule>
  </conditionalFormatting>
  <conditionalFormatting sqref="T30">
    <cfRule type="cellIs" dxfId="15" priority="15" operator="lessThan">
      <formula>70</formula>
    </cfRule>
  </conditionalFormatting>
  <conditionalFormatting sqref="AA11:AA23">
    <cfRule type="cellIs" dxfId="14" priority="10" operator="notEqual">
      <formula>0</formula>
    </cfRule>
  </conditionalFormatting>
  <conditionalFormatting sqref="AA43">
    <cfRule type="iconSet" priority="12">
      <iconSet iconSet="3TrafficLights2">
        <cfvo type="percent" val="0"/>
        <cfvo type="percent" val="33"/>
        <cfvo type="percent" val="67"/>
      </iconSet>
    </cfRule>
  </conditionalFormatting>
  <conditionalFormatting sqref="AB11">
    <cfRule type="cellIs" dxfId="13" priority="9" operator="notEqual">
      <formula>0</formula>
    </cfRule>
  </conditionalFormatting>
  <conditionalFormatting sqref="AD30">
    <cfRule type="cellIs" dxfId="12" priority="11" operator="lessThan">
      <formula>70</formula>
    </cfRule>
  </conditionalFormatting>
  <conditionalFormatting sqref="AK11:AK23">
    <cfRule type="cellIs" dxfId="11" priority="6" operator="notEqual">
      <formula>0</formula>
    </cfRule>
  </conditionalFormatting>
  <conditionalFormatting sqref="AK43">
    <cfRule type="iconSet" priority="8">
      <iconSet iconSet="3TrafficLights2">
        <cfvo type="percent" val="0"/>
        <cfvo type="percent" val="33"/>
        <cfvo type="percent" val="67"/>
      </iconSet>
    </cfRule>
  </conditionalFormatting>
  <conditionalFormatting sqref="AL11">
    <cfRule type="cellIs" dxfId="10" priority="5" operator="notEqual">
      <formula>0</formula>
    </cfRule>
  </conditionalFormatting>
  <conditionalFormatting sqref="AN30">
    <cfRule type="cellIs" dxfId="9" priority="7" operator="lessThan">
      <formula>70</formula>
    </cfRule>
  </conditionalFormatting>
  <conditionalFormatting sqref="AU11:AU23">
    <cfRule type="cellIs" dxfId="8" priority="2" operator="notEqual">
      <formula>0</formula>
    </cfRule>
  </conditionalFormatting>
  <conditionalFormatting sqref="AU43">
    <cfRule type="iconSet" priority="4">
      <iconSet iconSet="3TrafficLights2">
        <cfvo type="percent" val="0"/>
        <cfvo type="percent" val="33"/>
        <cfvo type="percent" val="67"/>
      </iconSet>
    </cfRule>
  </conditionalFormatting>
  <conditionalFormatting sqref="AV11">
    <cfRule type="cellIs" dxfId="7" priority="1" operator="notEqual">
      <formula>0</formula>
    </cfRule>
  </conditionalFormatting>
  <conditionalFormatting sqref="AX30">
    <cfRule type="cellIs" dxfId="6" priority="3" operator="lessThan">
      <formula>70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C24A3-7F1D-4C79-B5CF-A3666BF3F124}">
  <sheetPr codeName="Sheet6"/>
  <dimension ref="A2:W45"/>
  <sheetViews>
    <sheetView showGridLines="0" topLeftCell="C1" zoomScale="70" zoomScaleNormal="70" workbookViewId="0">
      <selection activeCell="R7" sqref="R7"/>
    </sheetView>
  </sheetViews>
  <sheetFormatPr defaultColWidth="11.42578125" defaultRowHeight="15" x14ac:dyDescent="0.25"/>
  <cols>
    <col min="1" max="2" width="11.42578125" hidden="1" customWidth="1"/>
    <col min="3" max="3" width="4.85546875" customWidth="1"/>
    <col min="4" max="4" width="14.85546875" customWidth="1"/>
    <col min="7" max="8" width="8.140625" customWidth="1"/>
    <col min="9" max="9" width="8.42578125" customWidth="1"/>
    <col min="10" max="10" width="32.5703125" bestFit="1" customWidth="1"/>
    <col min="11" max="11" width="2.140625" customWidth="1"/>
    <col min="12" max="12" width="8.85546875" bestFit="1" customWidth="1"/>
    <col min="13" max="13" width="4.85546875" customWidth="1"/>
    <col min="14" max="14" width="14.85546875" customWidth="1"/>
    <col min="17" max="18" width="8.140625" customWidth="1"/>
    <col min="19" max="19" width="8.42578125" customWidth="1"/>
    <col min="20" max="20" width="32.5703125" bestFit="1" customWidth="1"/>
    <col min="21" max="21" width="2.140625" customWidth="1"/>
    <col min="22" max="22" width="6.28515625" bestFit="1" customWidth="1"/>
    <col min="23" max="23" width="4.85546875" customWidth="1"/>
  </cols>
  <sheetData>
    <row r="2" spans="1:23" x14ac:dyDescent="0.25">
      <c r="D2" s="79" t="s">
        <v>123</v>
      </c>
      <c r="N2" s="79" t="s">
        <v>124</v>
      </c>
    </row>
    <row r="4" spans="1:23" s="22" customFormat="1" ht="19.5" thickBot="1" x14ac:dyDescent="0.3">
      <c r="A4" s="28" t="s">
        <v>78</v>
      </c>
      <c r="B4" t="s">
        <v>6</v>
      </c>
      <c r="C4"/>
      <c r="D4" s="21" t="s">
        <v>73</v>
      </c>
      <c r="E4" s="21" t="s">
        <v>107</v>
      </c>
      <c r="F4" s="21"/>
      <c r="G4" s="21"/>
      <c r="H4" s="21"/>
      <c r="I4" s="21"/>
      <c r="J4" s="21"/>
      <c r="N4" s="21" t="s">
        <v>73</v>
      </c>
      <c r="O4" s="21" t="s">
        <v>107</v>
      </c>
      <c r="P4" s="21"/>
      <c r="Q4" s="21"/>
      <c r="R4" s="21"/>
      <c r="S4" s="21"/>
      <c r="T4" s="21"/>
    </row>
    <row r="5" spans="1:23" ht="15.75" thickTop="1" x14ac:dyDescent="0.25">
      <c r="A5" s="28" t="s">
        <v>79</v>
      </c>
      <c r="B5" t="s">
        <v>5</v>
      </c>
    </row>
    <row r="6" spans="1:23" ht="15.75" x14ac:dyDescent="0.25">
      <c r="A6" s="28" t="s">
        <v>80</v>
      </c>
      <c r="B6" t="s">
        <v>4</v>
      </c>
      <c r="D6" s="7" t="s">
        <v>74</v>
      </c>
      <c r="E6" s="27">
        <v>12</v>
      </c>
      <c r="F6" t="s">
        <v>75</v>
      </c>
      <c r="N6" s="7" t="s">
        <v>74</v>
      </c>
      <c r="O6" s="27">
        <v>12</v>
      </c>
      <c r="P6" t="s">
        <v>75</v>
      </c>
    </row>
    <row r="7" spans="1:23" ht="15.75" x14ac:dyDescent="0.25">
      <c r="A7" s="28" t="s">
        <v>81</v>
      </c>
      <c r="B7" t="s">
        <v>3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 ht="15.75" x14ac:dyDescent="0.25">
      <c r="A8" s="28" t="s">
        <v>82</v>
      </c>
      <c r="B8" t="s">
        <v>1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ht="15.75" x14ac:dyDescent="0.25">
      <c r="A9" s="28" t="s">
        <v>98</v>
      </c>
      <c r="B9" t="s">
        <v>2</v>
      </c>
      <c r="D9" s="7"/>
      <c r="N9" s="7"/>
    </row>
    <row r="10" spans="1:23" ht="15.75" x14ac:dyDescent="0.25">
      <c r="A10" s="28" t="s">
        <v>99</v>
      </c>
      <c r="B10" t="s">
        <v>7</v>
      </c>
      <c r="D10" s="10" t="s">
        <v>89</v>
      </c>
      <c r="E10" s="23" t="s">
        <v>76</v>
      </c>
      <c r="F10" s="11" t="s">
        <v>106</v>
      </c>
      <c r="G10" s="36"/>
      <c r="H10" s="37"/>
      <c r="I10" s="38"/>
      <c r="J10" s="12" t="s">
        <v>77</v>
      </c>
      <c r="N10" s="10" t="s">
        <v>89</v>
      </c>
      <c r="O10" s="23" t="s">
        <v>76</v>
      </c>
      <c r="P10" s="11" t="s">
        <v>106</v>
      </c>
      <c r="Q10" s="36"/>
      <c r="R10" s="37"/>
      <c r="S10" s="38"/>
      <c r="T10" s="12" t="s">
        <v>77</v>
      </c>
    </row>
    <row r="11" spans="1:23" ht="15.75" x14ac:dyDescent="0.25">
      <c r="A11" s="28" t="s">
        <v>100</v>
      </c>
      <c r="B11" t="s">
        <v>8</v>
      </c>
      <c r="D11" s="13" t="s">
        <v>78</v>
      </c>
      <c r="E11" s="24">
        <f>VLOOKUP(B4,'Weekend Delivery'!$C$10:$D$22,2)</f>
        <v>0</v>
      </c>
      <c r="F11" s="48">
        <f>$E$6</f>
        <v>12</v>
      </c>
      <c r="G11" s="47">
        <f>(IF(E11&gt;F11,1,0)*101)</f>
        <v>0</v>
      </c>
      <c r="H11" s="225">
        <f>SUM(G11:G23)</f>
        <v>0</v>
      </c>
      <c r="I11" s="226"/>
      <c r="J11" s="51" t="str">
        <f>IF(G11=0,"","To much trucks planned in this time frame")</f>
        <v/>
      </c>
      <c r="N11" s="13" t="s">
        <v>78</v>
      </c>
      <c r="O11" s="24">
        <f>VLOOKUP(B4,'Weekend Delivery'!$C$23:$D$35,2)</f>
        <v>0</v>
      </c>
      <c r="P11" s="48">
        <f>$E$6</f>
        <v>12</v>
      </c>
      <c r="Q11" s="47">
        <f>(IF(O11&gt;P11,1,0)*101)</f>
        <v>0</v>
      </c>
      <c r="R11" s="225">
        <f>SUM(Q11:Q23)</f>
        <v>0</v>
      </c>
      <c r="S11" s="225"/>
      <c r="T11" s="51" t="str">
        <f t="shared" ref="T11:T22" si="0">IF(Q11=0,"","To much trucks planned")</f>
        <v/>
      </c>
    </row>
    <row r="12" spans="1:23" ht="15.75" x14ac:dyDescent="0.25">
      <c r="A12" s="28" t="s">
        <v>101</v>
      </c>
      <c r="B12" t="s">
        <v>9</v>
      </c>
      <c r="D12" s="14" t="s">
        <v>79</v>
      </c>
      <c r="E12" s="24">
        <f>VLOOKUP(B5,'Weekend Delivery'!$C$10:$D$22,2)</f>
        <v>0</v>
      </c>
      <c r="F12" s="49">
        <f>$E$6</f>
        <v>12</v>
      </c>
      <c r="G12" s="47">
        <f>(IF(E12&gt;F12,1,0)*101)</f>
        <v>0</v>
      </c>
      <c r="H12" s="227"/>
      <c r="I12" s="228"/>
      <c r="J12" s="52" t="str">
        <f t="shared" ref="J12:J23" si="1">IF(G12=0,"","To much trucks planned in this time frame")</f>
        <v/>
      </c>
      <c r="N12" s="14" t="s">
        <v>79</v>
      </c>
      <c r="O12" s="24">
        <f>VLOOKUP(B5,'Weekend Delivery'!$C$23:$D$35,2)</f>
        <v>0</v>
      </c>
      <c r="P12" s="49">
        <f>$E$6</f>
        <v>12</v>
      </c>
      <c r="Q12" s="47">
        <f t="shared" ref="Q12:Q23" si="2">(IF(O12&gt;P12,1,0)*101)</f>
        <v>0</v>
      </c>
      <c r="R12" s="227"/>
      <c r="S12" s="227"/>
      <c r="T12" s="52" t="str">
        <f t="shared" si="0"/>
        <v/>
      </c>
    </row>
    <row r="13" spans="1:23" ht="15.75" x14ac:dyDescent="0.25">
      <c r="A13" s="28" t="s">
        <v>102</v>
      </c>
      <c r="B13" t="s">
        <v>10</v>
      </c>
      <c r="D13" s="14" t="s">
        <v>80</v>
      </c>
      <c r="E13" s="24">
        <f>VLOOKUP(B6,'Weekend Delivery'!$C$10:$D$22,2)</f>
        <v>0</v>
      </c>
      <c r="F13" s="49">
        <f t="shared" ref="F13:F23" si="3">$E$6</f>
        <v>12</v>
      </c>
      <c r="G13" s="47">
        <f>(IF(E13&gt;F13,1,0)*101)</f>
        <v>0</v>
      </c>
      <c r="H13" s="227"/>
      <c r="I13" s="228"/>
      <c r="J13" s="52" t="str">
        <f t="shared" si="1"/>
        <v/>
      </c>
      <c r="N13" s="14" t="s">
        <v>80</v>
      </c>
      <c r="O13" s="24">
        <f>VLOOKUP(B6,'Weekend Delivery'!$C$23:$D$35,2)</f>
        <v>0</v>
      </c>
      <c r="P13" s="49">
        <f t="shared" ref="P13:P23" si="4">$E$6</f>
        <v>12</v>
      </c>
      <c r="Q13" s="47">
        <f t="shared" si="2"/>
        <v>0</v>
      </c>
      <c r="R13" s="227"/>
      <c r="S13" s="227"/>
      <c r="T13" s="52" t="str">
        <f t="shared" si="0"/>
        <v/>
      </c>
    </row>
    <row r="14" spans="1:23" ht="15.75" x14ac:dyDescent="0.25">
      <c r="A14" s="28" t="s">
        <v>103</v>
      </c>
      <c r="B14" t="s">
        <v>11</v>
      </c>
      <c r="D14" s="14" t="s">
        <v>81</v>
      </c>
      <c r="E14" s="24">
        <f>VLOOKUP(B7,'Weekend Delivery'!$C$10:$D$22,2)</f>
        <v>0</v>
      </c>
      <c r="F14" s="49">
        <f t="shared" si="3"/>
        <v>12</v>
      </c>
      <c r="G14" s="47">
        <f t="shared" ref="G14:G23" si="5">(IF(E14&gt;F14,1,0)*101)</f>
        <v>0</v>
      </c>
      <c r="H14" s="227"/>
      <c r="I14" s="228"/>
      <c r="J14" s="52" t="str">
        <f t="shared" si="1"/>
        <v/>
      </c>
      <c r="N14" s="14" t="s">
        <v>81</v>
      </c>
      <c r="O14" s="24">
        <f>VLOOKUP(B7,'Weekend Delivery'!$C$23:$D$35,2)</f>
        <v>0</v>
      </c>
      <c r="P14" s="49">
        <f t="shared" si="4"/>
        <v>12</v>
      </c>
      <c r="Q14" s="47">
        <f t="shared" si="2"/>
        <v>0</v>
      </c>
      <c r="R14" s="227"/>
      <c r="S14" s="227"/>
      <c r="T14" s="52" t="str">
        <f t="shared" si="0"/>
        <v/>
      </c>
    </row>
    <row r="15" spans="1:23" ht="15.75" x14ac:dyDescent="0.25">
      <c r="A15" s="28" t="s">
        <v>104</v>
      </c>
      <c r="B15" t="s">
        <v>12</v>
      </c>
      <c r="D15" s="14" t="s">
        <v>82</v>
      </c>
      <c r="E15" s="24">
        <f>VLOOKUP(B8,'Weekend Delivery'!$C$10:$D$22,2)</f>
        <v>0</v>
      </c>
      <c r="F15" s="49">
        <f t="shared" si="3"/>
        <v>12</v>
      </c>
      <c r="G15" s="47">
        <f t="shared" si="5"/>
        <v>0</v>
      </c>
      <c r="H15" s="227"/>
      <c r="I15" s="228"/>
      <c r="J15" s="52" t="str">
        <f>IF(G15=0,"","To much trucks planned")</f>
        <v/>
      </c>
      <c r="N15" s="14" t="s">
        <v>82</v>
      </c>
      <c r="O15" s="24">
        <f>VLOOKUP(B8,'Weekend Delivery'!$C$23:$D$35,2)</f>
        <v>0</v>
      </c>
      <c r="P15" s="49">
        <f t="shared" si="4"/>
        <v>12</v>
      </c>
      <c r="Q15" s="47">
        <f t="shared" si="2"/>
        <v>0</v>
      </c>
      <c r="R15" s="227"/>
      <c r="S15" s="227"/>
      <c r="T15" s="52" t="str">
        <f t="shared" si="0"/>
        <v/>
      </c>
    </row>
    <row r="16" spans="1:23" ht="15.75" x14ac:dyDescent="0.25">
      <c r="A16" s="28" t="s">
        <v>105</v>
      </c>
      <c r="B16" t="s">
        <v>13</v>
      </c>
      <c r="D16" s="14" t="s">
        <v>98</v>
      </c>
      <c r="E16" s="24">
        <f>VLOOKUP(B9,'Weekend Delivery'!$C$10:$D$22,2)</f>
        <v>0</v>
      </c>
      <c r="F16" s="49">
        <f t="shared" si="3"/>
        <v>12</v>
      </c>
      <c r="G16" s="47">
        <f t="shared" si="5"/>
        <v>0</v>
      </c>
      <c r="H16" s="227"/>
      <c r="I16" s="228"/>
      <c r="J16" s="52" t="str">
        <f t="shared" si="1"/>
        <v/>
      </c>
      <c r="N16" s="14" t="s">
        <v>98</v>
      </c>
      <c r="O16" s="24">
        <f>VLOOKUP(B9,'Weekend Delivery'!$C$23:$D$35,2)</f>
        <v>0</v>
      </c>
      <c r="P16" s="49">
        <f t="shared" si="4"/>
        <v>12</v>
      </c>
      <c r="Q16" s="47">
        <f t="shared" si="2"/>
        <v>0</v>
      </c>
      <c r="R16" s="227"/>
      <c r="S16" s="227"/>
      <c r="T16" s="52" t="str">
        <f t="shared" si="0"/>
        <v/>
      </c>
    </row>
    <row r="17" spans="1:22" ht="15.75" x14ac:dyDescent="0.25">
      <c r="D17" s="14" t="s">
        <v>99</v>
      </c>
      <c r="E17" s="24">
        <f>VLOOKUP(B10,'Weekend Delivery'!$C$10:$D$22,2)</f>
        <v>0</v>
      </c>
      <c r="F17" s="49">
        <f t="shared" si="3"/>
        <v>12</v>
      </c>
      <c r="G17" s="47">
        <f t="shared" si="5"/>
        <v>0</v>
      </c>
      <c r="H17" s="227"/>
      <c r="I17" s="228"/>
      <c r="J17" s="52" t="str">
        <f t="shared" si="1"/>
        <v/>
      </c>
      <c r="N17" s="14" t="s">
        <v>99</v>
      </c>
      <c r="O17" s="24">
        <f>VLOOKUP(B10,'Weekend Delivery'!$C$23:$D$35,2)</f>
        <v>0</v>
      </c>
      <c r="P17" s="49">
        <f t="shared" si="4"/>
        <v>12</v>
      </c>
      <c r="Q17" s="47">
        <f t="shared" si="2"/>
        <v>0</v>
      </c>
      <c r="R17" s="227"/>
      <c r="S17" s="227"/>
      <c r="T17" s="52" t="str">
        <f t="shared" si="0"/>
        <v/>
      </c>
    </row>
    <row r="18" spans="1:22" ht="15.75" x14ac:dyDescent="0.25">
      <c r="D18" s="14" t="s">
        <v>100</v>
      </c>
      <c r="E18" s="24">
        <f>VLOOKUP(B11,'Weekend Delivery'!$C$10:$D$22,2)</f>
        <v>0</v>
      </c>
      <c r="F18" s="49">
        <f t="shared" si="3"/>
        <v>12</v>
      </c>
      <c r="G18" s="47">
        <f t="shared" si="5"/>
        <v>0</v>
      </c>
      <c r="H18" s="227"/>
      <c r="I18" s="228"/>
      <c r="J18" s="52" t="str">
        <f t="shared" si="1"/>
        <v/>
      </c>
      <c r="N18" s="14" t="s">
        <v>100</v>
      </c>
      <c r="O18" s="24">
        <f>VLOOKUP(B11,'Weekend Delivery'!$C$23:$D$35,2)</f>
        <v>0</v>
      </c>
      <c r="P18" s="49">
        <f t="shared" si="4"/>
        <v>12</v>
      </c>
      <c r="Q18" s="47">
        <f t="shared" si="2"/>
        <v>0</v>
      </c>
      <c r="R18" s="227"/>
      <c r="S18" s="227"/>
      <c r="T18" s="52" t="str">
        <f t="shared" si="0"/>
        <v/>
      </c>
    </row>
    <row r="19" spans="1:22" ht="18.75" x14ac:dyDescent="0.25">
      <c r="A19" s="22" t="s">
        <v>114</v>
      </c>
      <c r="D19" s="31" t="s">
        <v>101</v>
      </c>
      <c r="E19" s="24">
        <f>VLOOKUP(B12,'Weekend Delivery'!$C$10:$D$22,2)</f>
        <v>0</v>
      </c>
      <c r="F19" s="49">
        <f t="shared" si="3"/>
        <v>12</v>
      </c>
      <c r="G19" s="47">
        <f t="shared" si="5"/>
        <v>0</v>
      </c>
      <c r="H19" s="227"/>
      <c r="I19" s="228"/>
      <c r="J19" s="52" t="str">
        <f t="shared" si="1"/>
        <v/>
      </c>
      <c r="N19" s="31" t="s">
        <v>101</v>
      </c>
      <c r="O19" s="24">
        <f>VLOOKUP(B12,'Weekend Delivery'!$C$23:$D$35,2)</f>
        <v>0</v>
      </c>
      <c r="P19" s="49">
        <f t="shared" si="4"/>
        <v>12</v>
      </c>
      <c r="Q19" s="47">
        <f t="shared" si="2"/>
        <v>0</v>
      </c>
      <c r="R19" s="227"/>
      <c r="S19" s="227"/>
      <c r="T19" s="52" t="str">
        <f t="shared" si="0"/>
        <v/>
      </c>
    </row>
    <row r="20" spans="1:22" ht="15.75" x14ac:dyDescent="0.25">
      <c r="A20" t="s">
        <v>110</v>
      </c>
      <c r="D20" s="31" t="s">
        <v>102</v>
      </c>
      <c r="E20" s="24">
        <f>VLOOKUP(B13,'Weekend Delivery'!$C$10:$D$22,2)</f>
        <v>0</v>
      </c>
      <c r="F20" s="49">
        <f t="shared" si="3"/>
        <v>12</v>
      </c>
      <c r="G20" s="47">
        <f t="shared" si="5"/>
        <v>0</v>
      </c>
      <c r="H20" s="227"/>
      <c r="I20" s="228"/>
      <c r="J20" s="52" t="str">
        <f t="shared" si="1"/>
        <v/>
      </c>
      <c r="N20" s="31" t="s">
        <v>102</v>
      </c>
      <c r="O20" s="24">
        <f>VLOOKUP(B13,'Weekend Delivery'!$C$23:$D$35,2)</f>
        <v>0</v>
      </c>
      <c r="P20" s="49">
        <f t="shared" si="4"/>
        <v>12</v>
      </c>
      <c r="Q20" s="47">
        <f t="shared" si="2"/>
        <v>0</v>
      </c>
      <c r="R20" s="227"/>
      <c r="S20" s="227"/>
      <c r="T20" s="52" t="str">
        <f t="shared" si="0"/>
        <v/>
      </c>
    </row>
    <row r="21" spans="1:22" ht="15.75" x14ac:dyDescent="0.25">
      <c r="A21" t="s">
        <v>111</v>
      </c>
      <c r="D21" s="31" t="s">
        <v>103</v>
      </c>
      <c r="E21" s="24">
        <f>VLOOKUP(B14,'Weekend Delivery'!$C$10:$D$22,2)</f>
        <v>0</v>
      </c>
      <c r="F21" s="49">
        <f t="shared" si="3"/>
        <v>12</v>
      </c>
      <c r="G21" s="47">
        <f t="shared" si="5"/>
        <v>0</v>
      </c>
      <c r="H21" s="227"/>
      <c r="I21" s="228"/>
      <c r="J21" s="52" t="str">
        <f t="shared" si="1"/>
        <v/>
      </c>
      <c r="N21" s="31" t="s">
        <v>103</v>
      </c>
      <c r="O21" s="24">
        <f>VLOOKUP(B14,'Weekend Delivery'!$C$23:$D$35,2)</f>
        <v>0</v>
      </c>
      <c r="P21" s="49">
        <f t="shared" si="4"/>
        <v>12</v>
      </c>
      <c r="Q21" s="47">
        <f t="shared" si="2"/>
        <v>0</v>
      </c>
      <c r="R21" s="227"/>
      <c r="S21" s="227"/>
      <c r="T21" s="52" t="str">
        <f t="shared" si="0"/>
        <v/>
      </c>
    </row>
    <row r="22" spans="1:22" ht="15.75" x14ac:dyDescent="0.25">
      <c r="D22" s="31" t="s">
        <v>104</v>
      </c>
      <c r="E22" s="24">
        <f>VLOOKUP(B15,'Weekend Delivery'!$C$10:$D$22,2)</f>
        <v>0</v>
      </c>
      <c r="F22" s="49">
        <f t="shared" si="3"/>
        <v>12</v>
      </c>
      <c r="G22" s="47">
        <f t="shared" si="5"/>
        <v>0</v>
      </c>
      <c r="H22" s="227"/>
      <c r="I22" s="228"/>
      <c r="J22" s="52" t="str">
        <f t="shared" si="1"/>
        <v/>
      </c>
      <c r="N22" s="31" t="s">
        <v>104</v>
      </c>
      <c r="O22" s="24">
        <f>VLOOKUP(B15,'Weekend Delivery'!$C$23:$D$35,2)</f>
        <v>0</v>
      </c>
      <c r="P22" s="49">
        <f t="shared" si="4"/>
        <v>12</v>
      </c>
      <c r="Q22" s="47">
        <f t="shared" si="2"/>
        <v>0</v>
      </c>
      <c r="R22" s="227"/>
      <c r="S22" s="227"/>
      <c r="T22" s="52" t="str">
        <f t="shared" si="0"/>
        <v/>
      </c>
    </row>
    <row r="23" spans="1:22" ht="15.75" x14ac:dyDescent="0.25">
      <c r="D23" s="15" t="s">
        <v>105</v>
      </c>
      <c r="E23" s="24">
        <f>VLOOKUP(B16,'Weekend Delivery'!$C$10:$D$22,2)</f>
        <v>0</v>
      </c>
      <c r="F23" s="50">
        <f t="shared" si="3"/>
        <v>12</v>
      </c>
      <c r="G23" s="47">
        <f t="shared" si="5"/>
        <v>0</v>
      </c>
      <c r="H23" s="229"/>
      <c r="I23" s="230"/>
      <c r="J23" s="53" t="str">
        <f t="shared" si="1"/>
        <v/>
      </c>
      <c r="N23" s="15" t="s">
        <v>105</v>
      </c>
      <c r="O23" s="24">
        <f>VLOOKUP(B16,'Weekend Delivery'!$C$23:$D$35,2)</f>
        <v>0</v>
      </c>
      <c r="P23" s="50">
        <f t="shared" si="4"/>
        <v>12</v>
      </c>
      <c r="Q23" s="47">
        <f t="shared" si="2"/>
        <v>0</v>
      </c>
      <c r="R23" s="229"/>
      <c r="S23" s="229"/>
      <c r="T23" s="53" t="str">
        <f>IF(Q23=0,"","To much trucks planned")</f>
        <v/>
      </c>
    </row>
    <row r="24" spans="1:22" ht="15.75" x14ac:dyDescent="0.25">
      <c r="D24" s="80" t="s">
        <v>83</v>
      </c>
      <c r="E24" s="16">
        <f>SUM(E11:E23)</f>
        <v>0</v>
      </c>
      <c r="F24" s="16">
        <f>SUM(F11:F23)</f>
        <v>156</v>
      </c>
      <c r="G24" s="58">
        <f>SUM(G11:G23)</f>
        <v>0</v>
      </c>
      <c r="H24" s="17"/>
      <c r="I24" s="17"/>
      <c r="J24" s="17"/>
      <c r="K24" s="17"/>
      <c r="L24" s="17"/>
      <c r="N24" s="80" t="s">
        <v>83</v>
      </c>
      <c r="O24" s="16">
        <f>SUM(O11:O23)</f>
        <v>0</v>
      </c>
      <c r="P24" s="16">
        <f>SUM(P11:P23)</f>
        <v>156</v>
      </c>
      <c r="Q24" s="58">
        <f>SUM(Q11:Q23)</f>
        <v>0</v>
      </c>
      <c r="R24" s="17"/>
      <c r="S24" s="17"/>
      <c r="T24" s="17"/>
      <c r="U24" s="17"/>
      <c r="V24" s="17"/>
    </row>
    <row r="25" spans="1:22" x14ac:dyDescent="0.25">
      <c r="A25" s="84">
        <v>0</v>
      </c>
    </row>
    <row r="26" spans="1:22" x14ac:dyDescent="0.25">
      <c r="A26" s="84">
        <v>70</v>
      </c>
      <c r="F26" s="9"/>
      <c r="G26" s="9"/>
      <c r="H26" s="9"/>
      <c r="P26" s="9"/>
      <c r="Q26" s="9"/>
      <c r="R26" s="9"/>
    </row>
    <row r="27" spans="1:22" s="22" customFormat="1" ht="19.5" thickBot="1" x14ac:dyDescent="0.3">
      <c r="D27" s="21" t="s">
        <v>84</v>
      </c>
      <c r="E27" s="21" t="s">
        <v>85</v>
      </c>
      <c r="F27" s="21"/>
      <c r="G27" s="21"/>
      <c r="H27" s="21"/>
      <c r="I27" s="21"/>
      <c r="J27" s="21"/>
      <c r="L27" s="57" t="e">
        <f>I43</f>
        <v>#DIV/0!</v>
      </c>
      <c r="N27" s="21" t="s">
        <v>84</v>
      </c>
      <c r="O27" s="21" t="s">
        <v>85</v>
      </c>
      <c r="P27" s="21"/>
      <c r="Q27" s="21"/>
      <c r="R27" s="21"/>
      <c r="S27" s="21"/>
      <c r="T27" s="21"/>
      <c r="V27" s="57" t="e">
        <f>S43</f>
        <v>#DIV/0!</v>
      </c>
    </row>
    <row r="28" spans="1:22" ht="15.75" thickTop="1" x14ac:dyDescent="0.25">
      <c r="F28" s="9"/>
      <c r="G28" s="9"/>
      <c r="H28" s="9"/>
      <c r="P28" s="9"/>
      <c r="Q28" s="9"/>
      <c r="R28" s="9"/>
    </row>
    <row r="29" spans="1:22" ht="15.75" x14ac:dyDescent="0.25">
      <c r="D29" s="18" t="s">
        <v>89</v>
      </c>
      <c r="E29" s="11" t="s">
        <v>86</v>
      </c>
      <c r="F29" s="10" t="s">
        <v>87</v>
      </c>
      <c r="G29" s="10" t="s">
        <v>87</v>
      </c>
      <c r="H29" s="10" t="s">
        <v>87</v>
      </c>
      <c r="I29" s="10" t="s">
        <v>87</v>
      </c>
      <c r="J29" s="10" t="s">
        <v>88</v>
      </c>
      <c r="N29" s="18" t="s">
        <v>89</v>
      </c>
      <c r="O29" s="11" t="s">
        <v>86</v>
      </c>
      <c r="P29" s="10" t="s">
        <v>87</v>
      </c>
      <c r="Q29" s="10" t="s">
        <v>87</v>
      </c>
      <c r="R29" s="10" t="s">
        <v>87</v>
      </c>
      <c r="S29" s="10" t="s">
        <v>87</v>
      </c>
      <c r="T29" s="10" t="s">
        <v>88</v>
      </c>
    </row>
    <row r="30" spans="1:22" ht="15" customHeight="1" x14ac:dyDescent="0.25">
      <c r="D30" s="13" t="s">
        <v>78</v>
      </c>
      <c r="E30" s="32">
        <v>0</v>
      </c>
      <c r="F30" s="33" t="e">
        <f>E11/$E$24</f>
        <v>#DIV/0!</v>
      </c>
      <c r="G30" s="39" t="e">
        <f>ABS(E30-F30)*100</f>
        <v>#DIV/0!</v>
      </c>
      <c r="H30" s="4">
        <v>0</v>
      </c>
      <c r="I30" s="40" t="e">
        <f>H30*G30</f>
        <v>#DIV/0!</v>
      </c>
      <c r="J30" s="231" t="e">
        <f>L27</f>
        <v>#DIV/0!</v>
      </c>
      <c r="N30" s="13" t="s">
        <v>78</v>
      </c>
      <c r="O30" s="32">
        <v>0</v>
      </c>
      <c r="P30" s="32" t="e">
        <f>O11/$O$24</f>
        <v>#DIV/0!</v>
      </c>
      <c r="Q30" s="39" t="e">
        <f>ABS(O30-P30)*100</f>
        <v>#DIV/0!</v>
      </c>
      <c r="R30" s="4">
        <v>0</v>
      </c>
      <c r="S30" s="40" t="e">
        <f>R30*Q30</f>
        <v>#DIV/0!</v>
      </c>
      <c r="T30" s="231" t="e">
        <f>V27</f>
        <v>#DIV/0!</v>
      </c>
    </row>
    <row r="31" spans="1:22" ht="15" customHeight="1" x14ac:dyDescent="0.25">
      <c r="D31" s="14" t="s">
        <v>79</v>
      </c>
      <c r="E31" s="19">
        <v>0</v>
      </c>
      <c r="F31" s="34" t="e">
        <f>E12/$E$24</f>
        <v>#DIV/0!</v>
      </c>
      <c r="G31" s="41" t="e">
        <f t="shared" ref="G31:G42" si="6">ABS(E31-F31)*100</f>
        <v>#DIV/0!</v>
      </c>
      <c r="H31" s="29">
        <v>0</v>
      </c>
      <c r="I31" s="42" t="e">
        <f t="shared" ref="I31:I42" si="7">H31*G31</f>
        <v>#DIV/0!</v>
      </c>
      <c r="J31" s="232"/>
      <c r="N31" s="14" t="s">
        <v>79</v>
      </c>
      <c r="O31" s="19">
        <v>0</v>
      </c>
      <c r="P31" s="32" t="e">
        <f t="shared" ref="P31:P42" si="8">O12/$O$24</f>
        <v>#DIV/0!</v>
      </c>
      <c r="Q31" s="41" t="e">
        <f t="shared" ref="Q31:Q42" si="9">ABS(O31-P31)*100</f>
        <v>#DIV/0!</v>
      </c>
      <c r="R31" s="29">
        <v>0</v>
      </c>
      <c r="S31" s="42" t="e">
        <f t="shared" ref="S31:S42" si="10">R31*Q31</f>
        <v>#DIV/0!</v>
      </c>
      <c r="T31" s="232"/>
    </row>
    <row r="32" spans="1:22" ht="15" customHeight="1" x14ac:dyDescent="0.25">
      <c r="D32" s="14" t="s">
        <v>80</v>
      </c>
      <c r="E32" s="19">
        <v>0</v>
      </c>
      <c r="F32" s="34" t="e">
        <f t="shared" ref="F32:F42" si="11">E13/$E$24</f>
        <v>#DIV/0!</v>
      </c>
      <c r="G32" s="41" t="e">
        <f t="shared" si="6"/>
        <v>#DIV/0!</v>
      </c>
      <c r="H32" s="29">
        <v>0</v>
      </c>
      <c r="I32" s="42" t="e">
        <f t="shared" si="7"/>
        <v>#DIV/0!</v>
      </c>
      <c r="J32" s="232"/>
      <c r="N32" s="14" t="s">
        <v>80</v>
      </c>
      <c r="O32" s="19">
        <v>0</v>
      </c>
      <c r="P32" s="32" t="e">
        <f t="shared" si="8"/>
        <v>#DIV/0!</v>
      </c>
      <c r="Q32" s="41" t="e">
        <f t="shared" si="9"/>
        <v>#DIV/0!</v>
      </c>
      <c r="R32" s="29">
        <v>0</v>
      </c>
      <c r="S32" s="42" t="e">
        <f t="shared" si="10"/>
        <v>#DIV/0!</v>
      </c>
      <c r="T32" s="232"/>
    </row>
    <row r="33" spans="4:20" ht="15" customHeight="1" x14ac:dyDescent="0.25">
      <c r="D33" s="14" t="s">
        <v>81</v>
      </c>
      <c r="E33" s="19">
        <v>0</v>
      </c>
      <c r="F33" s="34" t="e">
        <f t="shared" si="11"/>
        <v>#DIV/0!</v>
      </c>
      <c r="G33" s="41" t="e">
        <f t="shared" si="6"/>
        <v>#DIV/0!</v>
      </c>
      <c r="H33" s="56">
        <v>0</v>
      </c>
      <c r="I33" s="42" t="e">
        <f t="shared" si="7"/>
        <v>#DIV/0!</v>
      </c>
      <c r="J33" s="232"/>
      <c r="N33" s="14" t="s">
        <v>81</v>
      </c>
      <c r="O33" s="19">
        <v>0</v>
      </c>
      <c r="P33" s="32" t="e">
        <f t="shared" si="8"/>
        <v>#DIV/0!</v>
      </c>
      <c r="Q33" s="41" t="e">
        <f t="shared" si="9"/>
        <v>#DIV/0!</v>
      </c>
      <c r="R33" s="56">
        <v>0</v>
      </c>
      <c r="S33" s="42" t="e">
        <f t="shared" si="10"/>
        <v>#DIV/0!</v>
      </c>
      <c r="T33" s="232"/>
    </row>
    <row r="34" spans="4:20" ht="15" customHeight="1" x14ac:dyDescent="0.25">
      <c r="D34" s="14" t="s">
        <v>82</v>
      </c>
      <c r="E34" s="19">
        <f>$E$6/60</f>
        <v>0.2</v>
      </c>
      <c r="F34" s="34" t="e">
        <f t="shared" si="11"/>
        <v>#DIV/0!</v>
      </c>
      <c r="G34" s="41" t="e">
        <f t="shared" si="6"/>
        <v>#DIV/0!</v>
      </c>
      <c r="H34" s="56">
        <v>1</v>
      </c>
      <c r="I34" s="42" t="e">
        <f t="shared" si="7"/>
        <v>#DIV/0!</v>
      </c>
      <c r="J34" s="232"/>
      <c r="N34" s="14" t="s">
        <v>82</v>
      </c>
      <c r="O34" s="19">
        <f>$E$6/60</f>
        <v>0.2</v>
      </c>
      <c r="P34" s="32" t="e">
        <f t="shared" si="8"/>
        <v>#DIV/0!</v>
      </c>
      <c r="Q34" s="41" t="e">
        <f t="shared" si="9"/>
        <v>#DIV/0!</v>
      </c>
      <c r="R34" s="56">
        <v>1</v>
      </c>
      <c r="S34" s="42" t="e">
        <f t="shared" si="10"/>
        <v>#DIV/0!</v>
      </c>
      <c r="T34" s="232"/>
    </row>
    <row r="35" spans="4:20" ht="15" customHeight="1" x14ac:dyDescent="0.25">
      <c r="D35" s="14" t="s">
        <v>98</v>
      </c>
      <c r="E35" s="19">
        <f t="shared" ref="E35:E38" si="12">$E$6/60</f>
        <v>0.2</v>
      </c>
      <c r="F35" s="34" t="e">
        <f t="shared" si="11"/>
        <v>#DIV/0!</v>
      </c>
      <c r="G35" s="41" t="e">
        <f t="shared" si="6"/>
        <v>#DIV/0!</v>
      </c>
      <c r="H35" s="56">
        <v>1</v>
      </c>
      <c r="I35" s="42" t="e">
        <f t="shared" si="7"/>
        <v>#DIV/0!</v>
      </c>
      <c r="J35" s="232"/>
      <c r="N35" s="14" t="s">
        <v>98</v>
      </c>
      <c r="O35" s="19">
        <f t="shared" ref="O35:O38" si="13">$E$6/60</f>
        <v>0.2</v>
      </c>
      <c r="P35" s="32" t="e">
        <f t="shared" si="8"/>
        <v>#DIV/0!</v>
      </c>
      <c r="Q35" s="41" t="e">
        <f t="shared" si="9"/>
        <v>#DIV/0!</v>
      </c>
      <c r="R35" s="56">
        <v>1</v>
      </c>
      <c r="S35" s="42" t="e">
        <f t="shared" si="10"/>
        <v>#DIV/0!</v>
      </c>
      <c r="T35" s="232"/>
    </row>
    <row r="36" spans="4:20" ht="15" customHeight="1" x14ac:dyDescent="0.25">
      <c r="D36" s="14" t="s">
        <v>99</v>
      </c>
      <c r="E36" s="19">
        <f t="shared" si="12"/>
        <v>0.2</v>
      </c>
      <c r="F36" s="34" t="e">
        <f t="shared" si="11"/>
        <v>#DIV/0!</v>
      </c>
      <c r="G36" s="41" t="e">
        <f t="shared" si="6"/>
        <v>#DIV/0!</v>
      </c>
      <c r="H36" s="56">
        <v>1</v>
      </c>
      <c r="I36" s="42" t="e">
        <f t="shared" si="7"/>
        <v>#DIV/0!</v>
      </c>
      <c r="J36" s="232"/>
      <c r="N36" s="14" t="s">
        <v>99</v>
      </c>
      <c r="O36" s="19">
        <f t="shared" si="13"/>
        <v>0.2</v>
      </c>
      <c r="P36" s="32" t="e">
        <f t="shared" si="8"/>
        <v>#DIV/0!</v>
      </c>
      <c r="Q36" s="41" t="e">
        <f t="shared" si="9"/>
        <v>#DIV/0!</v>
      </c>
      <c r="R36" s="56">
        <v>1</v>
      </c>
      <c r="S36" s="42" t="e">
        <f t="shared" si="10"/>
        <v>#DIV/0!</v>
      </c>
      <c r="T36" s="232"/>
    </row>
    <row r="37" spans="4:20" ht="15" customHeight="1" x14ac:dyDescent="0.25">
      <c r="D37" s="14" t="s">
        <v>100</v>
      </c>
      <c r="E37" s="19">
        <f t="shared" si="12"/>
        <v>0.2</v>
      </c>
      <c r="F37" s="34" t="e">
        <f t="shared" si="11"/>
        <v>#DIV/0!</v>
      </c>
      <c r="G37" s="41" t="e">
        <f t="shared" si="6"/>
        <v>#DIV/0!</v>
      </c>
      <c r="H37" s="56">
        <v>1</v>
      </c>
      <c r="I37" s="42" t="e">
        <f t="shared" si="7"/>
        <v>#DIV/0!</v>
      </c>
      <c r="J37" s="232"/>
      <c r="N37" s="14" t="s">
        <v>100</v>
      </c>
      <c r="O37" s="19">
        <f t="shared" si="13"/>
        <v>0.2</v>
      </c>
      <c r="P37" s="32" t="e">
        <f t="shared" si="8"/>
        <v>#DIV/0!</v>
      </c>
      <c r="Q37" s="41" t="e">
        <f t="shared" si="9"/>
        <v>#DIV/0!</v>
      </c>
      <c r="R37" s="56">
        <v>1</v>
      </c>
      <c r="S37" s="42" t="e">
        <f t="shared" si="10"/>
        <v>#DIV/0!</v>
      </c>
      <c r="T37" s="232"/>
    </row>
    <row r="38" spans="4:20" ht="15" customHeight="1" x14ac:dyDescent="0.25">
      <c r="D38" s="31" t="s">
        <v>101</v>
      </c>
      <c r="E38" s="19">
        <f t="shared" si="12"/>
        <v>0.2</v>
      </c>
      <c r="F38" s="34" t="e">
        <f t="shared" si="11"/>
        <v>#DIV/0!</v>
      </c>
      <c r="G38" s="41" t="e">
        <f t="shared" si="6"/>
        <v>#DIV/0!</v>
      </c>
      <c r="H38" s="56">
        <v>1</v>
      </c>
      <c r="I38" s="42" t="e">
        <f t="shared" si="7"/>
        <v>#DIV/0!</v>
      </c>
      <c r="J38" s="232"/>
      <c r="N38" s="31" t="s">
        <v>101</v>
      </c>
      <c r="O38" s="19">
        <f t="shared" si="13"/>
        <v>0.2</v>
      </c>
      <c r="P38" s="32" t="e">
        <f t="shared" si="8"/>
        <v>#DIV/0!</v>
      </c>
      <c r="Q38" s="41" t="e">
        <f t="shared" si="9"/>
        <v>#DIV/0!</v>
      </c>
      <c r="R38" s="56">
        <v>1</v>
      </c>
      <c r="S38" s="42" t="e">
        <f t="shared" si="10"/>
        <v>#DIV/0!</v>
      </c>
      <c r="T38" s="232"/>
    </row>
    <row r="39" spans="4:20" ht="15" customHeight="1" x14ac:dyDescent="0.25">
      <c r="D39" s="31" t="s">
        <v>102</v>
      </c>
      <c r="E39" s="19">
        <v>0</v>
      </c>
      <c r="F39" s="34" t="e">
        <f t="shared" si="11"/>
        <v>#DIV/0!</v>
      </c>
      <c r="G39" s="41" t="e">
        <f t="shared" si="6"/>
        <v>#DIV/0!</v>
      </c>
      <c r="H39" s="56">
        <v>0</v>
      </c>
      <c r="I39" s="42" t="e">
        <f t="shared" si="7"/>
        <v>#DIV/0!</v>
      </c>
      <c r="J39" s="232"/>
      <c r="N39" s="31" t="s">
        <v>102</v>
      </c>
      <c r="O39" s="19">
        <v>0</v>
      </c>
      <c r="P39" s="32" t="e">
        <f t="shared" si="8"/>
        <v>#DIV/0!</v>
      </c>
      <c r="Q39" s="41" t="e">
        <f t="shared" si="9"/>
        <v>#DIV/0!</v>
      </c>
      <c r="R39" s="56">
        <v>0</v>
      </c>
      <c r="S39" s="42" t="e">
        <f t="shared" si="10"/>
        <v>#DIV/0!</v>
      </c>
      <c r="T39" s="232"/>
    </row>
    <row r="40" spans="4:20" ht="15" customHeight="1" x14ac:dyDescent="0.25">
      <c r="D40" s="31" t="s">
        <v>103</v>
      </c>
      <c r="E40" s="19">
        <v>0</v>
      </c>
      <c r="F40" s="34" t="e">
        <f t="shared" si="11"/>
        <v>#DIV/0!</v>
      </c>
      <c r="G40" s="41" t="e">
        <f t="shared" si="6"/>
        <v>#DIV/0!</v>
      </c>
      <c r="H40" s="56">
        <v>0</v>
      </c>
      <c r="I40" s="42" t="e">
        <f t="shared" si="7"/>
        <v>#DIV/0!</v>
      </c>
      <c r="J40" s="232"/>
      <c r="N40" s="31" t="s">
        <v>103</v>
      </c>
      <c r="O40" s="19">
        <v>0</v>
      </c>
      <c r="P40" s="32" t="e">
        <f t="shared" si="8"/>
        <v>#DIV/0!</v>
      </c>
      <c r="Q40" s="41" t="e">
        <f t="shared" si="9"/>
        <v>#DIV/0!</v>
      </c>
      <c r="R40" s="56">
        <v>0</v>
      </c>
      <c r="S40" s="42" t="e">
        <f t="shared" si="10"/>
        <v>#DIV/0!</v>
      </c>
      <c r="T40" s="232"/>
    </row>
    <row r="41" spans="4:20" ht="15" customHeight="1" x14ac:dyDescent="0.25">
      <c r="D41" s="31" t="s">
        <v>104</v>
      </c>
      <c r="E41" s="19">
        <v>0</v>
      </c>
      <c r="F41" s="34" t="e">
        <f t="shared" si="11"/>
        <v>#DIV/0!</v>
      </c>
      <c r="G41" s="41" t="e">
        <f t="shared" si="6"/>
        <v>#DIV/0!</v>
      </c>
      <c r="H41" s="56">
        <v>0</v>
      </c>
      <c r="I41" s="42" t="e">
        <f t="shared" si="7"/>
        <v>#DIV/0!</v>
      </c>
      <c r="J41" s="232"/>
      <c r="N41" s="31" t="s">
        <v>104</v>
      </c>
      <c r="O41" s="19">
        <v>0</v>
      </c>
      <c r="P41" s="32" t="e">
        <f t="shared" si="8"/>
        <v>#DIV/0!</v>
      </c>
      <c r="Q41" s="41" t="e">
        <f t="shared" si="9"/>
        <v>#DIV/0!</v>
      </c>
      <c r="R41" s="56">
        <v>0</v>
      </c>
      <c r="S41" s="42" t="e">
        <f t="shared" si="10"/>
        <v>#DIV/0!</v>
      </c>
      <c r="T41" s="232"/>
    </row>
    <row r="42" spans="4:20" ht="15" customHeight="1" x14ac:dyDescent="0.25">
      <c r="D42" s="15" t="s">
        <v>105</v>
      </c>
      <c r="E42" s="20">
        <v>0</v>
      </c>
      <c r="F42" s="35" t="e">
        <f t="shared" si="11"/>
        <v>#DIV/0!</v>
      </c>
      <c r="G42" s="43" t="e">
        <f t="shared" si="6"/>
        <v>#DIV/0!</v>
      </c>
      <c r="H42" s="5">
        <v>0</v>
      </c>
      <c r="I42" s="44" t="e">
        <f t="shared" si="7"/>
        <v>#DIV/0!</v>
      </c>
      <c r="J42" s="233"/>
      <c r="N42" s="15" t="s">
        <v>105</v>
      </c>
      <c r="O42" s="20">
        <v>0</v>
      </c>
      <c r="P42" s="81" t="e">
        <f t="shared" si="8"/>
        <v>#DIV/0!</v>
      </c>
      <c r="Q42" s="43" t="e">
        <f t="shared" si="9"/>
        <v>#DIV/0!</v>
      </c>
      <c r="R42" s="5">
        <v>0</v>
      </c>
      <c r="S42" s="44" t="e">
        <f t="shared" si="10"/>
        <v>#DIV/0!</v>
      </c>
      <c r="T42" s="233"/>
    </row>
    <row r="43" spans="4:20" ht="15.75" x14ac:dyDescent="0.25">
      <c r="D43" s="80" t="s">
        <v>83</v>
      </c>
      <c r="E43" s="55">
        <f>SUM(E30:E42)</f>
        <v>1</v>
      </c>
      <c r="F43" s="54" t="e">
        <f>SUM(F30:F42)</f>
        <v>#DIV/0!</v>
      </c>
      <c r="G43" s="9"/>
      <c r="I43" s="83" t="e">
        <f>ABS(100-SUM(I30:I42))</f>
        <v>#DIV/0!</v>
      </c>
      <c r="N43" s="80" t="s">
        <v>83</v>
      </c>
      <c r="O43" s="55">
        <f>SUM(O30:O42)</f>
        <v>1</v>
      </c>
      <c r="P43" s="54" t="e">
        <f>SUM(P30:P42)</f>
        <v>#DIV/0!</v>
      </c>
      <c r="Q43" s="9"/>
      <c r="S43" s="58" t="e">
        <f>ABS(100-SUM(S30:S42))</f>
        <v>#DIV/0!</v>
      </c>
    </row>
    <row r="44" spans="4:20" x14ac:dyDescent="0.25">
      <c r="F44" s="9"/>
      <c r="G44" s="9"/>
      <c r="H44" s="9"/>
      <c r="P44" s="9"/>
      <c r="Q44" s="9"/>
      <c r="R44" s="9"/>
    </row>
    <row r="45" spans="4:20" x14ac:dyDescent="0.25">
      <c r="D45" s="82" t="e">
        <f>G24+I43</f>
        <v>#DIV/0!</v>
      </c>
      <c r="N45" s="82" t="e">
        <f>Q24+S43</f>
        <v>#DIV/0!</v>
      </c>
    </row>
  </sheetData>
  <sheetProtection algorithmName="SHA-512" hashValue="kdKLwezdtk0Tksnsxz5c8OdF5stFPGg7CYRunuzlUFjBgxcfe3qWRQ5NWbL1vc9LQv3cO34rZ+yJYKyaCZJF4w==" saltValue="50rLUHIXWoX5QtSC8LT92g==" spinCount="100000" sheet="1" objects="1" scenarios="1" selectLockedCells="1" selectUnlockedCells="1"/>
  <mergeCells count="4">
    <mergeCell ref="H11:I23"/>
    <mergeCell ref="R11:S23"/>
    <mergeCell ref="J30:J42"/>
    <mergeCell ref="T30:T42"/>
  </mergeCells>
  <conditionalFormatting sqref="G11:G23">
    <cfRule type="cellIs" dxfId="5" priority="18" operator="notEqual">
      <formula>0</formula>
    </cfRule>
  </conditionalFormatting>
  <conditionalFormatting sqref="G43">
    <cfRule type="iconSet" priority="20">
      <iconSet iconSet="3TrafficLights2">
        <cfvo type="percent" val="0"/>
        <cfvo type="percent" val="33"/>
        <cfvo type="percent" val="67"/>
      </iconSet>
    </cfRule>
  </conditionalFormatting>
  <conditionalFormatting sqref="H11">
    <cfRule type="cellIs" dxfId="4" priority="17" operator="notEqual">
      <formula>0</formula>
    </cfRule>
  </conditionalFormatting>
  <conditionalFormatting sqref="J30">
    <cfRule type="cellIs" dxfId="3" priority="19" operator="lessThan">
      <formula>70</formula>
    </cfRule>
  </conditionalFormatting>
  <conditionalFormatting sqref="Q11:Q23">
    <cfRule type="cellIs" dxfId="2" priority="14" operator="notEqual">
      <formula>0</formula>
    </cfRule>
  </conditionalFormatting>
  <conditionalFormatting sqref="Q43">
    <cfRule type="iconSet" priority="16">
      <iconSet iconSet="3TrafficLights2">
        <cfvo type="percent" val="0"/>
        <cfvo type="percent" val="33"/>
        <cfvo type="percent" val="67"/>
      </iconSet>
    </cfRule>
  </conditionalFormatting>
  <conditionalFormatting sqref="R11">
    <cfRule type="cellIs" dxfId="1" priority="13" operator="notEqual">
      <formula>0</formula>
    </cfRule>
  </conditionalFormatting>
  <conditionalFormatting sqref="T30">
    <cfRule type="cellIs" dxfId="0" priority="15" operator="lessThan">
      <formula>70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Guidance</vt:lpstr>
      <vt:lpstr>Week Delivery</vt:lpstr>
      <vt:lpstr>Weekend Delivery</vt:lpstr>
      <vt:lpstr>Data</vt:lpstr>
      <vt:lpstr>30 Cal DP distribution Week</vt:lpstr>
      <vt:lpstr>30 Cal DP distribution Weekend</vt:lpstr>
      <vt:lpstr>'Week Delivery'!Activity</vt:lpstr>
      <vt:lpstr>'Weekend Delivery'!Activity</vt:lpstr>
      <vt:lpstr>cargo</vt:lpstr>
      <vt:lpstr>imex</vt:lpstr>
      <vt:lpstr>'Week Delivery'!Owner</vt:lpstr>
      <vt:lpstr>'Weekend Delivery'!Owner</vt:lpstr>
      <vt:lpstr>'Week Delivery'!Print_Area</vt:lpstr>
      <vt:lpstr>'Weekend Delivery'!Print_Area</vt:lpstr>
      <vt:lpstr>slot</vt:lpstr>
    </vt:vector>
  </TitlesOfParts>
  <Company>Sysadmins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Nehad Rashid Al Habsi</dc:creator>
  <cp:lastModifiedBy>Iman Mohammed Abdullah Al-Maamari</cp:lastModifiedBy>
  <cp:lastPrinted>2025-03-23T09:57:00Z</cp:lastPrinted>
  <dcterms:created xsi:type="dcterms:W3CDTF">2017-02-19T06:38:03Z</dcterms:created>
  <dcterms:modified xsi:type="dcterms:W3CDTF">2025-12-07T07:40:58Z</dcterms:modified>
</cp:coreProperties>
</file>